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Q:\E-Mobility\Projektit\"/>
    </mc:Choice>
  </mc:AlternateContent>
  <xr:revisionPtr revIDLastSave="0" documentId="13_ncr:1_{F1136DFD-DE70-4416-97CD-5B040B7AD84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Järjestelmä Tiedot" sheetId="7" r:id="rId1"/>
    <sheet name="Kytkentä IQ Uno 3v" sheetId="4" r:id="rId2"/>
    <sheet name="Kytkentä Duo 3v" sheetId="9" r:id="rId3"/>
    <sheet name="Kytkentä IQ Uno 1v" sheetId="8" r:id="rId4"/>
    <sheet name="Kytkentä Duo 1v" sheetId="10" r:id="rId5"/>
    <sheet name="EM210 asetus" sheetId="6" r:id="rId6"/>
    <sheet name="Budjetti" sheetId="1" r:id="rId7"/>
    <sheet name="Jakelu" sheetId="5" r:id="rId8"/>
  </sheets>
  <definedNames>
    <definedName name="_3_fase">Budjetti!$O$5:$O$6</definedName>
    <definedName name="_xlnm.Print_Area" localSheetId="6">Budjetti!$A$1:$M$69</definedName>
    <definedName name="_xlnm.Print_Area" localSheetId="4">'Kytkentä Duo 1v'!$A$1:$Q$84</definedName>
    <definedName name="_xlnm.Print_Area" localSheetId="2">'Kytkentä Duo 3v'!$A$1:$Q$84</definedName>
    <definedName name="_xlnm.Print_Area" localSheetId="3">'Kytkentä IQ Uno 1v'!$A$1:$Q$84</definedName>
    <definedName name="_xlnm.Print_Area" localSheetId="1">'Kytkentä IQ Uno 3v'!$A$1:$Q$84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4" l="1"/>
  <c r="E5" i="6"/>
  <c r="E4" i="6"/>
  <c r="O129" i="9"/>
  <c r="P127" i="9"/>
  <c r="O108" i="9"/>
  <c r="P106" i="9"/>
  <c r="O87" i="9"/>
  <c r="P85" i="9"/>
  <c r="O129" i="8"/>
  <c r="P127" i="8"/>
  <c r="O108" i="8"/>
  <c r="P106" i="8"/>
  <c r="O87" i="8"/>
  <c r="P85" i="8"/>
  <c r="O129" i="10"/>
  <c r="P127" i="10"/>
  <c r="O108" i="10"/>
  <c r="P106" i="10"/>
  <c r="O87" i="10"/>
  <c r="P85" i="10"/>
  <c r="O129" i="4"/>
  <c r="P127" i="4"/>
  <c r="O108" i="4"/>
  <c r="P106" i="4"/>
  <c r="O87" i="4"/>
  <c r="P85" i="4"/>
  <c r="B7" i="9"/>
  <c r="B7" i="8"/>
  <c r="B7" i="10"/>
  <c r="B7" i="4"/>
  <c r="B6" i="9"/>
  <c r="B6" i="8"/>
  <c r="B6" i="10"/>
  <c r="B6" i="4"/>
  <c r="B5" i="9"/>
  <c r="B5" i="8"/>
  <c r="B5" i="10"/>
  <c r="B5" i="4"/>
  <c r="B4" i="9"/>
  <c r="B4" i="8"/>
  <c r="B4" i="10"/>
  <c r="B4" i="4"/>
  <c r="O66" i="9"/>
  <c r="P64" i="9"/>
  <c r="O66" i="8"/>
  <c r="P64" i="8"/>
  <c r="O66" i="10"/>
  <c r="P64" i="10"/>
  <c r="O66" i="4"/>
  <c r="P64" i="4"/>
  <c r="O45" i="9"/>
  <c r="P43" i="9"/>
  <c r="O45" i="8"/>
  <c r="P43" i="8"/>
  <c r="O45" i="10"/>
  <c r="P43" i="10"/>
  <c r="O45" i="4"/>
  <c r="P43" i="4"/>
  <c r="O24" i="10"/>
  <c r="P22" i="10"/>
  <c r="E15" i="10"/>
  <c r="O24" i="9"/>
  <c r="P22" i="9"/>
  <c r="E15" i="9"/>
  <c r="O24" i="8"/>
  <c r="P22" i="8"/>
  <c r="E15" i="8"/>
  <c r="O24" i="4"/>
  <c r="G15" i="6" l="1"/>
  <c r="G14" i="6"/>
  <c r="F10" i="6"/>
  <c r="F9" i="6"/>
  <c r="E15" i="4" l="1"/>
  <c r="P22" i="4" l="1"/>
  <c r="C17" i="1" l="1"/>
  <c r="C7" i="1" l="1"/>
  <c r="P21" i="5" l="1"/>
  <c r="P22" i="5"/>
  <c r="Q27" i="5"/>
  <c r="C30" i="5"/>
  <c r="D30" i="5"/>
  <c r="E30" i="5"/>
  <c r="G30" i="5"/>
  <c r="H30" i="5"/>
  <c r="Q31" i="5" s="1"/>
  <c r="I30" i="5"/>
  <c r="K30" i="5"/>
  <c r="L30" i="5"/>
  <c r="M30" i="5"/>
  <c r="G13" i="5"/>
  <c r="H13" i="5"/>
  <c r="I13" i="5"/>
  <c r="K13" i="5"/>
  <c r="L13" i="5"/>
  <c r="M13" i="5"/>
  <c r="P23" i="5" l="1"/>
  <c r="Q30" i="5"/>
  <c r="Q32" i="5"/>
  <c r="Q26" i="5"/>
  <c r="I40" i="1"/>
  <c r="I39" i="1"/>
  <c r="J8" i="1" l="1"/>
  <c r="I47" i="1" l="1"/>
  <c r="I46" i="1"/>
  <c r="I41" i="1"/>
  <c r="C19" i="1"/>
  <c r="C20" i="1"/>
  <c r="I37" i="1" l="1"/>
  <c r="I38" i="1"/>
  <c r="C21" i="1"/>
  <c r="C22" i="1"/>
  <c r="C72" i="1" l="1"/>
  <c r="C77" i="1" s="1"/>
  <c r="C78" i="1" s="1"/>
  <c r="C67" i="1"/>
  <c r="C63" i="1"/>
  <c r="C58" i="1"/>
  <c r="C54" i="1"/>
  <c r="C66" i="1"/>
  <c r="C62" i="1"/>
  <c r="C57" i="1"/>
  <c r="C53" i="1"/>
  <c r="C65" i="1"/>
  <c r="C61" i="1"/>
  <c r="C56" i="1"/>
  <c r="C52" i="1"/>
  <c r="C64" i="1"/>
  <c r="C59" i="1"/>
  <c r="C55" i="1"/>
  <c r="C60" i="1"/>
  <c r="I43" i="1"/>
  <c r="E55" i="1" l="1"/>
  <c r="D55" i="1"/>
  <c r="H55" i="1"/>
  <c r="E56" i="1"/>
  <c r="D56" i="1"/>
  <c r="H56" i="1"/>
  <c r="E57" i="1"/>
  <c r="D57" i="1"/>
  <c r="H57" i="1"/>
  <c r="E58" i="1"/>
  <c r="H58" i="1"/>
  <c r="D58" i="1"/>
  <c r="E59" i="1"/>
  <c r="H59" i="1"/>
  <c r="D59" i="1"/>
  <c r="D61" i="1"/>
  <c r="E61" i="1"/>
  <c r="H61" i="1"/>
  <c r="D62" i="1"/>
  <c r="H62" i="1"/>
  <c r="E62" i="1"/>
  <c r="D63" i="1"/>
  <c r="E63" i="1"/>
  <c r="H63" i="1"/>
  <c r="D64" i="1"/>
  <c r="H64" i="1"/>
  <c r="E64" i="1"/>
  <c r="D65" i="1"/>
  <c r="H65" i="1"/>
  <c r="E65" i="1"/>
  <c r="D66" i="1"/>
  <c r="E66" i="1"/>
  <c r="H66" i="1"/>
  <c r="H67" i="1"/>
  <c r="D67" i="1"/>
  <c r="E67" i="1"/>
  <c r="H60" i="1"/>
  <c r="E60" i="1"/>
  <c r="D60" i="1"/>
  <c r="E52" i="1"/>
  <c r="H52" i="1"/>
  <c r="D52" i="1"/>
  <c r="E53" i="1"/>
  <c r="H53" i="1"/>
  <c r="D53" i="1"/>
  <c r="E54" i="1"/>
  <c r="H54" i="1"/>
  <c r="D54" i="1"/>
  <c r="I36" i="1"/>
  <c r="C8" i="1" l="1"/>
  <c r="C13" i="1"/>
  <c r="C14" i="1" s="1"/>
  <c r="I35" i="1" l="1"/>
  <c r="I34" i="1"/>
  <c r="I33" i="1"/>
  <c r="G52" i="1"/>
  <c r="I42" i="1" l="1"/>
  <c r="P5" i="5"/>
  <c r="P4" i="5"/>
  <c r="Q10" i="5"/>
  <c r="E13" i="5"/>
  <c r="Q15" i="5" s="1"/>
  <c r="D13" i="5"/>
  <c r="C13" i="5"/>
  <c r="Q13" i="5" l="1"/>
  <c r="Q14" i="5"/>
  <c r="P6" i="5"/>
  <c r="Q9" i="5"/>
  <c r="G67" i="1" l="1"/>
  <c r="G63" i="1"/>
  <c r="G59" i="1"/>
  <c r="G55" i="1"/>
  <c r="G62" i="1"/>
  <c r="G58" i="1"/>
  <c r="G54" i="1"/>
  <c r="G66" i="1"/>
  <c r="G65" i="1"/>
  <c r="G61" i="1"/>
  <c r="G57" i="1"/>
  <c r="G53" i="1"/>
  <c r="G60" i="1"/>
  <c r="G56" i="1"/>
  <c r="G64" i="1"/>
</calcChain>
</file>

<file path=xl/sharedStrings.xml><?xml version="1.0" encoding="utf-8"?>
<sst xmlns="http://schemas.openxmlformats.org/spreadsheetml/2006/main" count="2300" uniqueCount="217">
  <si>
    <t>A</t>
  </si>
  <si>
    <t>V</t>
  </si>
  <si>
    <t>kW</t>
  </si>
  <si>
    <t>Type</t>
  </si>
  <si>
    <t>Sikr</t>
  </si>
  <si>
    <t>Last</t>
  </si>
  <si>
    <t>stk</t>
  </si>
  <si>
    <t>Rad#</t>
  </si>
  <si>
    <t>%</t>
  </si>
  <si>
    <t>Version:</t>
  </si>
  <si>
    <t>Margin</t>
  </si>
  <si>
    <t>Fordeling</t>
  </si>
  <si>
    <t>CLU</t>
  </si>
  <si>
    <t>L1</t>
  </si>
  <si>
    <t>L2</t>
  </si>
  <si>
    <t>L3</t>
  </si>
  <si>
    <t>1-fase</t>
  </si>
  <si>
    <t>3-fase</t>
  </si>
  <si>
    <t>NC</t>
  </si>
  <si>
    <t>UF-A</t>
  </si>
  <si>
    <t>AB</t>
  </si>
  <si>
    <t>BC</t>
  </si>
  <si>
    <t>CA</t>
  </si>
  <si>
    <t>L1-L2</t>
  </si>
  <si>
    <t>L2-L3</t>
  </si>
  <si>
    <t>L3-L1</t>
  </si>
  <si>
    <t>EVCC</t>
  </si>
  <si>
    <t>B</t>
  </si>
  <si>
    <t>C</t>
  </si>
  <si>
    <t>CCID = ""</t>
  </si>
  <si>
    <t>Faser</t>
  </si>
  <si>
    <t>Uttak</t>
  </si>
  <si>
    <t>Styringsgruppe</t>
  </si>
  <si>
    <t xml:space="preserve">OV [A] = </t>
  </si>
  <si>
    <t>CLU Im [A] =</t>
  </si>
  <si>
    <t xml:space="preserve">CLU Di [A] = </t>
  </si>
  <si>
    <t>AFS</t>
  </si>
  <si>
    <t>Im CLU</t>
  </si>
  <si>
    <t>RFID</t>
  </si>
  <si>
    <t>Skjema for optimalisering av fordeling av last mellom fasene per CLU-styring</t>
  </si>
  <si>
    <t>Total effekt for anlegget</t>
  </si>
  <si>
    <t>Ladepunkter fordelt per fase og strømstyringsenhet</t>
  </si>
  <si>
    <t>Oppsummering</t>
  </si>
  <si>
    <t>Ladepunkter per gruppe</t>
  </si>
  <si>
    <t>Antall uttak</t>
  </si>
  <si>
    <t>UF-B</t>
  </si>
  <si>
    <t>UF-C</t>
  </si>
  <si>
    <t>SMS Alias</t>
  </si>
  <si>
    <t>#</t>
  </si>
  <si>
    <t>Suurien latausjärjestelmien mitoitustyökalu</t>
  </si>
  <si>
    <t>4.12fi</t>
  </si>
  <si>
    <t>Luottamuksellinen! Vain sisäiseen käyttöön. Älä jaa.</t>
  </si>
  <si>
    <t>Perustiedot</t>
  </si>
  <si>
    <t>Syöttöjännite</t>
  </si>
  <si>
    <t>Syöttävä sulake (per vaihe)</t>
  </si>
  <si>
    <t xml:space="preserve">Käytettävissä oleva teho yhteensä </t>
  </si>
  <si>
    <t>Muut kiinteät kuormat</t>
  </si>
  <si>
    <t>Muut kuormat,sulakekoko (per vaihe)</t>
  </si>
  <si>
    <t>Ryhmien määrä (per vaihe)</t>
  </si>
  <si>
    <t>Käytettävissä oleva teho vähennyksien jälkeen</t>
  </si>
  <si>
    <t>Käytettävissä oleva virta vähennyksien jälkeen</t>
  </si>
  <si>
    <t>Turvamarginaali (per vaihe)</t>
  </si>
  <si>
    <t>Käytettävissä oleva virta*</t>
  </si>
  <si>
    <t xml:space="preserve">*Käytettävissä oleva virta vähennyksien jälkeen. </t>
  </si>
  <si>
    <t>Turvamarginaali (virta)</t>
  </si>
  <si>
    <t>Turvamarginaali</t>
  </si>
  <si>
    <t>Käytettävissä oleva latausvirta*</t>
  </si>
  <si>
    <t>Käytettävissä oleva latausteho*</t>
  </si>
  <si>
    <t>kpl</t>
  </si>
  <si>
    <t xml:space="preserve">*Käytettävissä oleva virta vähennyksien ja turvamarginaalin jälkeen. </t>
  </si>
  <si>
    <t xml:space="preserve">*Käytettävissä oleva teho vähennyksien ja turvamarginaalin jälkeen. </t>
  </si>
  <si>
    <t>CLU-laskin</t>
  </si>
  <si>
    <t>Latauspisteiden lukumäärä:</t>
  </si>
  <si>
    <t>Latauspisteet</t>
  </si>
  <si>
    <t>Latauspisteiden maksimivirta</t>
  </si>
  <si>
    <t>Prioriteetillisiä latauspisteitä</t>
  </si>
  <si>
    <t>Prioriteetillisten latauspisteiden lukumäärä</t>
  </si>
  <si>
    <t>Prioriteetillisten latauspisteiden virta</t>
  </si>
  <si>
    <t>Latauspisteitä per CLU:</t>
  </si>
  <si>
    <t>CLU-vyöhykkeiden minimimäärä:</t>
  </si>
  <si>
    <t>HUOM!:CLU vyöhykkeiden laskennallinen määrä perustuu CLU:n kapasiteettiin ohjata latauspisteitä ja ei ota kantaa latausasemien sijaintiin ja väyläjärjestelmän toteukseen kohteessa. Yhdellä CLU:lla voidaan ohjata maks. 16 latauspistettä</t>
  </si>
  <si>
    <t>Muiden kiinteiden kuormien teho (valaistus, lämmitys, ilmanvaihto jne.)</t>
  </si>
  <si>
    <t>Käytettävissä oleva teho kiinteiden kuormien ja turvamarginaalin (&gt;5%) jälkeen</t>
  </si>
  <si>
    <t>Käytettävissä oleva virta kiinteiden kuormien ja turvamarginaalin (&gt;5%) jälkeen</t>
  </si>
  <si>
    <t>Maksimi latauspisteen teho 3-vaiheisilla lataupisteillä (säätyvä teho)</t>
  </si>
  <si>
    <t>Maksimi latauspisteen teho 1-vaiheisilla lataupisteillä (säätyvä teho)</t>
  </si>
  <si>
    <t>Maksimi latauspisteen virta (säätyvä teho)</t>
  </si>
  <si>
    <t>Maksimimäärä 1-vaiheisia lataupisteitä (priorisoituja latauspisteitä ei ole huomioitu)</t>
  </si>
  <si>
    <t>Maksimimäärä 3-vaiheisia lataupisteitä (priorisoituja latauspisteitä ei ole huomioitu)</t>
  </si>
  <si>
    <t>Kytkentätiedot</t>
  </si>
  <si>
    <t>Priorisoidut latauspisteet</t>
  </si>
  <si>
    <t>Priorisoitujen  latauspisteiden  maksimi latausvirta</t>
  </si>
  <si>
    <t>Priorisoitujen  latauspisteiden  maksimi latausteho</t>
  </si>
  <si>
    <t>Latausteho/-virta samanaikaisesti latauksessa oleville autoille</t>
  </si>
  <si>
    <t>1-vaihe</t>
  </si>
  <si>
    <t>3-vaihe</t>
  </si>
  <si>
    <t>Virta per vaihe</t>
  </si>
  <si>
    <t>Teho per latauspiste</t>
  </si>
  <si>
    <t>Latauspisteiden lukumäärä</t>
  </si>
  <si>
    <t xml:space="preserve">Taulukko vaiheiden tasapainottamiseksi CLU ohjausta varten </t>
  </si>
  <si>
    <t>CLU ryhmät</t>
  </si>
  <si>
    <t>Vaiheet</t>
  </si>
  <si>
    <t>Latauspisteet jaetaan vaiheiden ja ohjausryhmien mukaan</t>
  </si>
  <si>
    <t>Latauspisteiden lukumäärä vaiheittain</t>
  </si>
  <si>
    <t>Ohjausryhmä</t>
  </si>
  <si>
    <t>Laitteiston kokonaisteho</t>
  </si>
  <si>
    <t>Yhteenveto</t>
  </si>
  <si>
    <t>Latauspisteitä</t>
  </si>
  <si>
    <t>Latauspisteitä per ryhmä</t>
  </si>
  <si>
    <r>
      <t>Asentaja:</t>
    </r>
    <r>
      <rPr>
        <b/>
        <sz val="12"/>
        <rFont val="Calibri"/>
        <family val="2"/>
        <scheme val="minor"/>
      </rPr>
      <t xml:space="preserve"> </t>
    </r>
  </si>
  <si>
    <t>Malli-numero</t>
  </si>
  <si>
    <t>Osoite</t>
  </si>
  <si>
    <t>Energiamittari</t>
  </si>
  <si>
    <t>Tyyppi</t>
  </si>
  <si>
    <t>Vaihejako</t>
  </si>
  <si>
    <t>Taulu- tai ryhmänumero</t>
  </si>
  <si>
    <t>Maksimivirta [A]</t>
  </si>
  <si>
    <t>Käytettävissä oleva virta</t>
  </si>
  <si>
    <t xml:space="preserve">Käytettävissä oleva virta </t>
  </si>
  <si>
    <t>Pienin sallittu kansainvälisen sähköautonlatausdirektiivin mukainen latausvirta on 6A/1.4kW</t>
  </si>
  <si>
    <t>ONLINE (LAN)</t>
  </si>
  <si>
    <t>ABC</t>
  </si>
  <si>
    <t>Latauslaitteen numero</t>
  </si>
  <si>
    <t>FCLU1</t>
  </si>
  <si>
    <t>Google Map</t>
  </si>
  <si>
    <t>Group 1</t>
  </si>
  <si>
    <t xml:space="preserve">Hard [A] = </t>
  </si>
  <si>
    <t>Soft [A] =</t>
  </si>
  <si>
    <t xml:space="preserve">Group 1 [A] = </t>
  </si>
  <si>
    <t xml:space="preserve">Group 2 [A] = </t>
  </si>
  <si>
    <t xml:space="preserve">Group 3 [A] = </t>
  </si>
  <si>
    <t xml:space="preserve">Group 4 [A] = </t>
  </si>
  <si>
    <t xml:space="preserve">Main </t>
  </si>
  <si>
    <t>APPLiC</t>
  </si>
  <si>
    <t>SYS</t>
  </si>
  <si>
    <t>Ut rAtio</t>
  </si>
  <si>
    <t>Ct rAtio</t>
  </si>
  <si>
    <t>PuLSE</t>
  </si>
  <si>
    <t>t.on</t>
  </si>
  <si>
    <t>P. tESt</t>
  </si>
  <si>
    <t>Add</t>
  </si>
  <si>
    <t>bAud</t>
  </si>
  <si>
    <t>PAritY</t>
  </si>
  <si>
    <t>bStoP</t>
  </si>
  <si>
    <t>EnE rES</t>
  </si>
  <si>
    <t>3Pn</t>
  </si>
  <si>
    <t>1.0</t>
  </si>
  <si>
    <t>0.10</t>
  </si>
  <si>
    <t>no</t>
  </si>
  <si>
    <t>RFID=free</t>
  </si>
  <si>
    <t>Mittamuuntaja koko</t>
  </si>
  <si>
    <t>CnGPASS</t>
  </si>
  <si>
    <t>0000</t>
  </si>
  <si>
    <t>SenSor</t>
  </si>
  <si>
    <t>Ct</t>
  </si>
  <si>
    <t>EM210 DMV Asetukset - ROGOVSKI anturi</t>
  </si>
  <si>
    <t>RoG</t>
  </si>
  <si>
    <t>1.00k</t>
  </si>
  <si>
    <t>EM210 DMV Asetukset - MV5, MV6</t>
  </si>
  <si>
    <t>EM210 DAV Asetukset - AV5, AV5</t>
  </si>
  <si>
    <t>Autopaikka</t>
  </si>
  <si>
    <t>RFID korttisarjanumero</t>
  </si>
  <si>
    <t>Nimi</t>
  </si>
  <si>
    <t>facilityCLU</t>
  </si>
  <si>
    <t>CLU 1</t>
  </si>
  <si>
    <t>Aika</t>
  </si>
  <si>
    <t>Ladattavat kilometrit / Aika</t>
  </si>
  <si>
    <t>h</t>
  </si>
  <si>
    <t>km</t>
  </si>
  <si>
    <t>Auton kulutus</t>
  </si>
  <si>
    <t>W/km</t>
  </si>
  <si>
    <t>Autopaikkoja</t>
  </si>
  <si>
    <t>Keskimääräinen matka / autopaikka</t>
  </si>
  <si>
    <t>Latausvalmius matkana</t>
  </si>
  <si>
    <t>Isännöinti:</t>
  </si>
  <si>
    <t>Sähköhinta (kw/h):</t>
  </si>
  <si>
    <t>Sähköhinta (h):</t>
  </si>
  <si>
    <t>Kaupunki</t>
  </si>
  <si>
    <t>malli</t>
  </si>
  <si>
    <t>syöttösulake</t>
  </si>
  <si>
    <t>CLU ryhmän 
kokonaisvirta</t>
  </si>
  <si>
    <t>pääsyötön koko</t>
  </si>
  <si>
    <t>Latausjärjestelmän
kokonaisvirta</t>
  </si>
  <si>
    <t>Mittapiste 1
(pääsyöttö)</t>
  </si>
  <si>
    <t>Mittapiste 2
Latausjärjestelmä</t>
  </si>
  <si>
    <t>Mittamuuntajat koko</t>
  </si>
  <si>
    <t>montako latauspistettä 
CLU ryhmässä</t>
  </si>
  <si>
    <t>KOHDE TIEDOT:</t>
  </si>
  <si>
    <t>JÄRJESTELMÄ:</t>
  </si>
  <si>
    <t>RFID tunnistus</t>
  </si>
  <si>
    <t>päällä</t>
  </si>
  <si>
    <t>CLU 2</t>
  </si>
  <si>
    <t>CLU 3</t>
  </si>
  <si>
    <t>CLU 4</t>
  </si>
  <si>
    <t>CLU 5</t>
  </si>
  <si>
    <t>poissa</t>
  </si>
  <si>
    <t>Asentaja</t>
  </si>
  <si>
    <t>xxx</t>
  </si>
  <si>
    <t>CLU 6</t>
  </si>
  <si>
    <t>Asentajan yhteystiedot:</t>
  </si>
  <si>
    <t>Yritys:</t>
  </si>
  <si>
    <t>Katu ja numero:</t>
  </si>
  <si>
    <t>Postinumero:</t>
  </si>
  <si>
    <t>Paikkakunta:</t>
  </si>
  <si>
    <t>Sähköposti:</t>
  </si>
  <si>
    <t xml:space="preserve">Puhelinnumero: </t>
  </si>
  <si>
    <t xml:space="preserve">Yhteyshenkilön nimi: </t>
  </si>
  <si>
    <t>Latausjärjestelmän omistajan laskutusosoite</t>
  </si>
  <si>
    <t xml:space="preserve">Katu ja numero: </t>
  </si>
  <si>
    <t xml:space="preserve">Postinumero: </t>
  </si>
  <si>
    <t xml:space="preserve">Paikkakunta: </t>
  </si>
  <si>
    <t>Puhelinnumero:</t>
  </si>
  <si>
    <t>Y-tunnus:</t>
  </si>
  <si>
    <t xml:space="preserve">Yritys: </t>
  </si>
  <si>
    <t>Latausasema/ yks</t>
  </si>
  <si>
    <t>Latausasema/ryhmä</t>
  </si>
  <si>
    <t>SO- tai tilausnumero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</si>
</sst>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A5A5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 style="medium">
        <color rgb="FF00B050"/>
      </right>
      <top style="thin">
        <color indexed="64"/>
      </top>
      <bottom style="thin">
        <color indexed="64"/>
      </bottom>
      <diagonal/>
    </border>
    <border>
      <left/>
      <right style="medium">
        <color rgb="FF00B05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1">
    <xf numFmtId="0" fontId="0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38" applyNumberFormat="0" applyAlignment="0" applyProtection="0"/>
    <xf numFmtId="0" fontId="18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20" borderId="54" applyNumberFormat="0" applyFont="0" applyAlignment="0" applyProtection="0"/>
    <xf numFmtId="0" fontId="20" fillId="25" borderId="74" applyNumberFormat="0" applyAlignment="0" applyProtection="0"/>
  </cellStyleXfs>
  <cellXfs count="391">
    <xf numFmtId="0" fontId="0" fillId="0" borderId="0" xfId="0"/>
    <xf numFmtId="0" fontId="2" fillId="0" borderId="0" xfId="0" applyFont="1"/>
    <xf numFmtId="0" fontId="0" fillId="0" borderId="1" xfId="0" applyBorder="1"/>
    <xf numFmtId="0" fontId="0" fillId="3" borderId="4" xfId="0" applyFill="1" applyBorder="1"/>
    <xf numFmtId="0" fontId="0" fillId="3" borderId="0" xfId="0" applyFill="1"/>
    <xf numFmtId="0" fontId="5" fillId="0" borderId="0" xfId="0" applyFont="1"/>
    <xf numFmtId="0" fontId="0" fillId="8" borderId="0" xfId="0" applyFill="1"/>
    <xf numFmtId="0" fontId="0" fillId="4" borderId="0" xfId="0" applyFill="1"/>
    <xf numFmtId="0" fontId="0" fillId="0" borderId="18" xfId="0" applyBorder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" fillId="2" borderId="4" xfId="0" applyFont="1" applyFill="1" applyBorder="1"/>
    <xf numFmtId="0" fontId="0" fillId="3" borderId="18" xfId="0" applyFill="1" applyBorder="1"/>
    <xf numFmtId="0" fontId="0" fillId="3" borderId="13" xfId="0" applyFill="1" applyBorder="1"/>
    <xf numFmtId="0" fontId="3" fillId="7" borderId="8" xfId="0" applyFont="1" applyFill="1" applyBorder="1"/>
    <xf numFmtId="0" fontId="3" fillId="6" borderId="8" xfId="0" applyFont="1" applyFill="1" applyBorder="1"/>
    <xf numFmtId="0" fontId="3" fillId="9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13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12" borderId="0" xfId="2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4" borderId="24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8" fillId="11" borderId="8" xfId="1" applyBorder="1"/>
    <xf numFmtId="0" fontId="1" fillId="13" borderId="16" xfId="3" applyFont="1" applyBorder="1" applyAlignment="1">
      <alignment horizontal="right" vertical="center"/>
    </xf>
    <xf numFmtId="0" fontId="3" fillId="9" borderId="36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7" borderId="9" xfId="0" applyFont="1" applyFill="1" applyBorder="1"/>
    <xf numFmtId="0" fontId="3" fillId="0" borderId="9" xfId="0" applyFont="1" applyBorder="1" applyAlignment="1">
      <alignment horizontal="center"/>
    </xf>
    <xf numFmtId="0" fontId="8" fillId="11" borderId="9" xfId="1" applyBorder="1"/>
    <xf numFmtId="0" fontId="3" fillId="2" borderId="9" xfId="0" applyFont="1" applyFill="1" applyBorder="1" applyAlignment="1">
      <alignment horizontal="center"/>
    </xf>
    <xf numFmtId="0" fontId="3" fillId="6" borderId="9" xfId="0" applyFont="1" applyFill="1" applyBorder="1"/>
    <xf numFmtId="0" fontId="0" fillId="8" borderId="12" xfId="0" applyFill="1" applyBorder="1"/>
    <xf numFmtId="0" fontId="1" fillId="13" borderId="17" xfId="3" applyFont="1" applyBorder="1" applyAlignment="1">
      <alignment horizontal="left" vertical="center"/>
    </xf>
    <xf numFmtId="0" fontId="1" fillId="12" borderId="31" xfId="2" applyFont="1" applyBorder="1" applyAlignment="1">
      <alignment horizontal="left" vertical="center"/>
    </xf>
    <xf numFmtId="0" fontId="1" fillId="14" borderId="3" xfId="4" applyFont="1" applyBorder="1" applyAlignment="1">
      <alignment horizontal="left"/>
    </xf>
    <xf numFmtId="0" fontId="9" fillId="9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8" fillId="12" borderId="0" xfId="2" applyAlignment="1">
      <alignment horizontal="center"/>
    </xf>
    <xf numFmtId="0" fontId="0" fillId="0" borderId="44" xfId="0" applyBorder="1"/>
    <xf numFmtId="0" fontId="0" fillId="3" borderId="30" xfId="0" applyFill="1" applyBorder="1"/>
    <xf numFmtId="0" fontId="1" fillId="0" borderId="14" xfId="0" applyFont="1" applyBorder="1"/>
    <xf numFmtId="0" fontId="1" fillId="0" borderId="18" xfId="0" applyFont="1" applyBorder="1"/>
    <xf numFmtId="0" fontId="13" fillId="0" borderId="0" xfId="0" applyFont="1"/>
    <xf numFmtId="0" fontId="1" fillId="0" borderId="1" xfId="0" applyFont="1" applyBorder="1"/>
    <xf numFmtId="0" fontId="13" fillId="0" borderId="0" xfId="0" applyFont="1" applyAlignment="1">
      <alignment horizontal="right"/>
    </xf>
    <xf numFmtId="0" fontId="12" fillId="0" borderId="0" xfId="0" applyFont="1"/>
    <xf numFmtId="0" fontId="1" fillId="0" borderId="0" xfId="0" applyFont="1"/>
    <xf numFmtId="0" fontId="0" fillId="0" borderId="12" xfId="0" applyBorder="1"/>
    <xf numFmtId="0" fontId="0" fillId="3" borderId="4" xfId="0" applyFill="1" applyBorder="1" applyAlignment="1">
      <alignment horizontal="right"/>
    </xf>
    <xf numFmtId="49" fontId="0" fillId="3" borderId="4" xfId="0" applyNumberFormat="1" applyFill="1" applyBorder="1" applyAlignment="1">
      <alignment horizontal="left"/>
    </xf>
    <xf numFmtId="14" fontId="0" fillId="3" borderId="4" xfId="0" applyNumberFormat="1" applyFill="1" applyBorder="1" applyAlignment="1">
      <alignment horizontal="center"/>
    </xf>
    <xf numFmtId="0" fontId="0" fillId="0" borderId="48" xfId="0" applyBorder="1"/>
    <xf numFmtId="0" fontId="0" fillId="0" borderId="26" xfId="0" applyBorder="1"/>
    <xf numFmtId="0" fontId="15" fillId="0" borderId="0" xfId="0" applyFont="1"/>
    <xf numFmtId="0" fontId="12" fillId="0" borderId="0" xfId="0" quotePrefix="1" applyFont="1"/>
    <xf numFmtId="0" fontId="16" fillId="0" borderId="0" xfId="0" applyFont="1"/>
    <xf numFmtId="1" fontId="1" fillId="3" borderId="8" xfId="0" applyNumberFormat="1" applyFont="1" applyFill="1" applyBorder="1"/>
    <xf numFmtId="164" fontId="1" fillId="3" borderId="8" xfId="0" applyNumberFormat="1" applyFont="1" applyFill="1" applyBorder="1"/>
    <xf numFmtId="1" fontId="1" fillId="3" borderId="11" xfId="0" applyNumberFormat="1" applyFont="1" applyFill="1" applyBorder="1"/>
    <xf numFmtId="0" fontId="9" fillId="0" borderId="8" xfId="0" applyFont="1" applyBorder="1"/>
    <xf numFmtId="0" fontId="9" fillId="0" borderId="11" xfId="0" applyFont="1" applyBorder="1"/>
    <xf numFmtId="0" fontId="9" fillId="0" borderId="9" xfId="0" applyFont="1" applyBorder="1"/>
    <xf numFmtId="0" fontId="9" fillId="0" borderId="32" xfId="0" applyFont="1" applyBorder="1"/>
    <xf numFmtId="0" fontId="1" fillId="10" borderId="38" xfId="0" applyFont="1" applyFill="1" applyBorder="1"/>
    <xf numFmtId="0" fontId="0" fillId="3" borderId="52" xfId="0" applyFill="1" applyBorder="1"/>
    <xf numFmtId="0" fontId="0" fillId="3" borderId="51" xfId="0" applyFill="1" applyBorder="1"/>
    <xf numFmtId="0" fontId="0" fillId="3" borderId="18" xfId="0" applyFill="1" applyBorder="1" applyAlignment="1">
      <alignment vertical="top" wrapText="1"/>
    </xf>
    <xf numFmtId="0" fontId="0" fillId="3" borderId="28" xfId="0" applyFill="1" applyBorder="1"/>
    <xf numFmtId="0" fontId="0" fillId="3" borderId="26" xfId="0" applyFill="1" applyBorder="1"/>
    <xf numFmtId="0" fontId="0" fillId="3" borderId="27" xfId="0" applyFill="1" applyBorder="1"/>
    <xf numFmtId="164" fontId="1" fillId="0" borderId="0" xfId="0" applyNumberFormat="1" applyFont="1"/>
    <xf numFmtId="0" fontId="13" fillId="0" borderId="48" xfId="0" applyFont="1" applyBorder="1"/>
    <xf numFmtId="0" fontId="1" fillId="0" borderId="0" xfId="0" applyFont="1" applyAlignment="1">
      <alignment horizontal="left"/>
    </xf>
    <xf numFmtId="2" fontId="1" fillId="0" borderId="8" xfId="0" applyNumberFormat="1" applyFont="1" applyBorder="1"/>
    <xf numFmtId="0" fontId="7" fillId="20" borderId="55" xfId="9" applyFont="1" applyBorder="1" applyAlignment="1">
      <alignment horizontal="center"/>
    </xf>
    <xf numFmtId="0" fontId="7" fillId="20" borderId="8" xfId="9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4" xfId="0" applyFont="1" applyFill="1" applyBorder="1"/>
    <xf numFmtId="0" fontId="7" fillId="3" borderId="2" xfId="8" applyFont="1" applyFill="1" applyBorder="1" applyAlignment="1">
      <alignment horizontal="left"/>
    </xf>
    <xf numFmtId="0" fontId="7" fillId="3" borderId="3" xfId="8" applyFont="1" applyFill="1" applyBorder="1" applyAlignment="1">
      <alignment horizontal="left"/>
    </xf>
    <xf numFmtId="0" fontId="1" fillId="15" borderId="15" xfId="5" applyFont="1" applyBorder="1" applyAlignment="1">
      <alignment horizontal="left" vertical="center" wrapText="1"/>
    </xf>
    <xf numFmtId="0" fontId="1" fillId="15" borderId="16" xfId="5" applyFont="1" applyBorder="1" applyAlignment="1">
      <alignment horizontal="left" vertical="center" wrapText="1"/>
    </xf>
    <xf numFmtId="0" fontId="1" fillId="15" borderId="17" xfId="5" applyFont="1" applyBorder="1" applyAlignment="1">
      <alignment horizontal="left" vertical="center" wrapText="1"/>
    </xf>
    <xf numFmtId="0" fontId="1" fillId="3" borderId="47" xfId="2" applyFont="1" applyFill="1" applyBorder="1" applyAlignment="1">
      <alignment horizontal="center" vertical="center" wrapText="1"/>
    </xf>
    <xf numFmtId="0" fontId="1" fillId="3" borderId="48" xfId="2" applyFont="1" applyFill="1" applyBorder="1" applyAlignment="1">
      <alignment horizontal="center" vertical="center" wrapText="1"/>
    </xf>
    <xf numFmtId="0" fontId="1" fillId="3" borderId="49" xfId="2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0" fontId="1" fillId="19" borderId="50" xfId="2" applyFont="1" applyFill="1" applyBorder="1" applyAlignment="1">
      <alignment horizontal="center" vertical="center" wrapText="1"/>
    </xf>
    <xf numFmtId="0" fontId="8" fillId="15" borderId="47" xfId="5" applyBorder="1" applyAlignment="1">
      <alignment horizontal="center" vertical="center" wrapText="1"/>
    </xf>
    <xf numFmtId="0" fontId="8" fillId="15" borderId="48" xfId="5" applyBorder="1" applyAlignment="1">
      <alignment horizontal="center" vertical="center" wrapText="1"/>
    </xf>
    <xf numFmtId="0" fontId="8" fillId="15" borderId="49" xfId="5" applyBorder="1" applyAlignment="1">
      <alignment horizontal="center" vertical="center" wrapText="1"/>
    </xf>
    <xf numFmtId="1" fontId="10" fillId="16" borderId="57" xfId="6" applyNumberFormat="1" applyBorder="1"/>
    <xf numFmtId="0" fontId="1" fillId="2" borderId="56" xfId="0" applyFont="1" applyFill="1" applyBorder="1"/>
    <xf numFmtId="0" fontId="10" fillId="16" borderId="58" xfId="6" applyBorder="1"/>
    <xf numFmtId="164" fontId="10" fillId="16" borderId="57" xfId="6" applyNumberFormat="1" applyBorder="1"/>
    <xf numFmtId="0" fontId="1" fillId="0" borderId="0" xfId="0" applyFont="1" applyBorder="1"/>
    <xf numFmtId="1" fontId="1" fillId="3" borderId="30" xfId="0" applyNumberFormat="1" applyFont="1" applyFill="1" applyBorder="1"/>
    <xf numFmtId="164" fontId="1" fillId="3" borderId="7" xfId="0" applyNumberFormat="1" applyFont="1" applyFill="1" applyBorder="1"/>
    <xf numFmtId="0" fontId="7" fillId="0" borderId="30" xfId="0" applyFont="1" applyBorder="1"/>
    <xf numFmtId="0" fontId="1" fillId="0" borderId="7" xfId="0" applyFont="1" applyBorder="1"/>
    <xf numFmtId="0" fontId="7" fillId="0" borderId="43" xfId="0" applyFont="1" applyBorder="1"/>
    <xf numFmtId="164" fontId="7" fillId="21" borderId="60" xfId="7" applyNumberFormat="1" applyFont="1" applyFill="1" applyBorder="1"/>
    <xf numFmtId="164" fontId="1" fillId="21" borderId="59" xfId="0" applyNumberFormat="1" applyFont="1" applyFill="1" applyBorder="1"/>
    <xf numFmtId="1" fontId="7" fillId="21" borderId="59" xfId="0" applyNumberFormat="1" applyFont="1" applyFill="1" applyBorder="1"/>
    <xf numFmtId="0" fontId="1" fillId="22" borderId="14" xfId="0" applyFont="1" applyFill="1" applyBorder="1"/>
    <xf numFmtId="0" fontId="1" fillId="22" borderId="1" xfId="0" applyFont="1" applyFill="1" applyBorder="1"/>
    <xf numFmtId="0" fontId="0" fillId="22" borderId="18" xfId="0" applyFill="1" applyBorder="1"/>
    <xf numFmtId="0" fontId="1" fillId="22" borderId="4" xfId="0" applyFont="1" applyFill="1" applyBorder="1"/>
    <xf numFmtId="0" fontId="1" fillId="22" borderId="18" xfId="0" applyFont="1" applyFill="1" applyBorder="1"/>
    <xf numFmtId="0" fontId="1" fillId="22" borderId="15" xfId="0" applyFont="1" applyFill="1" applyBorder="1"/>
    <xf numFmtId="0" fontId="1" fillId="22" borderId="16" xfId="0" applyFont="1" applyFill="1" applyBorder="1"/>
    <xf numFmtId="0" fontId="0" fillId="22" borderId="16" xfId="0" applyFill="1" applyBorder="1"/>
    <xf numFmtId="0" fontId="0" fillId="22" borderId="13" xfId="0" applyFill="1" applyBorder="1"/>
    <xf numFmtId="0" fontId="1" fillId="22" borderId="28" xfId="0" applyFont="1" applyFill="1" applyBorder="1"/>
    <xf numFmtId="164" fontId="10" fillId="22" borderId="61" xfId="6" applyNumberFormat="1" applyFill="1" applyBorder="1"/>
    <xf numFmtId="0" fontId="0" fillId="22" borderId="27" xfId="0" applyFill="1" applyBorder="1"/>
    <xf numFmtId="0" fontId="0" fillId="22" borderId="51" xfId="0" applyFill="1" applyBorder="1"/>
    <xf numFmtId="0" fontId="0" fillId="22" borderId="28" xfId="0" applyFill="1" applyBorder="1"/>
    <xf numFmtId="0" fontId="0" fillId="0" borderId="0" xfId="0" applyBorder="1"/>
    <xf numFmtId="0" fontId="5" fillId="0" borderId="0" xfId="0" applyFont="1" applyBorder="1"/>
    <xf numFmtId="0" fontId="2" fillId="3" borderId="0" xfId="0" applyFont="1" applyFill="1" applyBorder="1"/>
    <xf numFmtId="0" fontId="10" fillId="22" borderId="57" xfId="6" applyFill="1" applyBorder="1"/>
    <xf numFmtId="0" fontId="1" fillId="22" borderId="8" xfId="0" applyFont="1" applyFill="1" applyBorder="1"/>
    <xf numFmtId="0" fontId="1" fillId="22" borderId="2" xfId="0" applyFont="1" applyFill="1" applyBorder="1"/>
    <xf numFmtId="0" fontId="0" fillId="3" borderId="0" xfId="0" applyFill="1" applyBorder="1"/>
    <xf numFmtId="0" fontId="0" fillId="3" borderId="23" xfId="0" applyFill="1" applyBorder="1"/>
    <xf numFmtId="0" fontId="1" fillId="3" borderId="46" xfId="0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1" fillId="19" borderId="3" xfId="2" applyNumberFormat="1" applyFont="1" applyFill="1" applyBorder="1" applyAlignment="1">
      <alignment horizontal="center"/>
    </xf>
    <xf numFmtId="0" fontId="1" fillId="19" borderId="11" xfId="2" applyFont="1" applyFill="1" applyBorder="1" applyAlignment="1">
      <alignment horizontal="center"/>
    </xf>
    <xf numFmtId="0" fontId="1" fillId="19" borderId="46" xfId="2" applyFont="1" applyFill="1" applyBorder="1" applyAlignment="1">
      <alignment horizontal="center"/>
    </xf>
    <xf numFmtId="164" fontId="7" fillId="17" borderId="10" xfId="2" applyNumberFormat="1" applyFont="1" applyFill="1" applyBorder="1" applyAlignment="1">
      <alignment horizontal="center"/>
    </xf>
    <xf numFmtId="0" fontId="7" fillId="17" borderId="11" xfId="2" applyFont="1" applyFill="1" applyBorder="1" applyAlignment="1">
      <alignment horizontal="center"/>
    </xf>
    <xf numFmtId="0" fontId="7" fillId="17" borderId="46" xfId="2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164" fontId="7" fillId="19" borderId="3" xfId="2" applyNumberFormat="1" applyFont="1" applyFill="1" applyBorder="1" applyAlignment="1">
      <alignment horizontal="center"/>
    </xf>
    <xf numFmtId="0" fontId="7" fillId="19" borderId="11" xfId="2" applyFont="1" applyFill="1" applyBorder="1" applyAlignment="1">
      <alignment horizontal="center"/>
    </xf>
    <xf numFmtId="0" fontId="7" fillId="19" borderId="46" xfId="2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 vertical="center" wrapText="1"/>
    </xf>
    <xf numFmtId="0" fontId="1" fillId="19" borderId="45" xfId="2" applyFont="1" applyFill="1" applyBorder="1" applyAlignment="1">
      <alignment horizontal="center" vertical="center" wrapText="1"/>
    </xf>
    <xf numFmtId="0" fontId="7" fillId="17" borderId="45" xfId="2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/>
    </xf>
    <xf numFmtId="164" fontId="7" fillId="3" borderId="21" xfId="0" applyNumberFormat="1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164" fontId="7" fillId="19" borderId="65" xfId="2" applyNumberFormat="1" applyFont="1" applyFill="1" applyBorder="1" applyAlignment="1">
      <alignment horizontal="center"/>
    </xf>
    <xf numFmtId="0" fontId="7" fillId="19" borderId="34" xfId="2" applyFont="1" applyFill="1" applyBorder="1" applyAlignment="1">
      <alignment horizontal="center"/>
    </xf>
    <xf numFmtId="0" fontId="7" fillId="19" borderId="64" xfId="2" applyFont="1" applyFill="1" applyBorder="1" applyAlignment="1">
      <alignment horizontal="center"/>
    </xf>
    <xf numFmtId="164" fontId="7" fillId="17" borderId="21" xfId="2" applyNumberFormat="1" applyFont="1" applyFill="1" applyBorder="1" applyAlignment="1">
      <alignment horizontal="center"/>
    </xf>
    <xf numFmtId="0" fontId="7" fillId="17" borderId="34" xfId="2" applyFont="1" applyFill="1" applyBorder="1" applyAlignment="1">
      <alignment horizontal="center"/>
    </xf>
    <xf numFmtId="0" fontId="7" fillId="17" borderId="64" xfId="2" applyFont="1" applyFill="1" applyBorder="1" applyAlignment="1">
      <alignment horizontal="center"/>
    </xf>
    <xf numFmtId="0" fontId="0" fillId="0" borderId="28" xfId="0" applyBorder="1"/>
    <xf numFmtId="0" fontId="10" fillId="16" borderId="38" xfId="6" applyBorder="1"/>
    <xf numFmtId="0" fontId="12" fillId="3" borderId="0" xfId="0" applyFont="1" applyFill="1" applyBorder="1" applyAlignment="1">
      <alignment horizontal="left"/>
    </xf>
    <xf numFmtId="164" fontId="10" fillId="16" borderId="38" xfId="6" applyNumberFormat="1" applyBorder="1"/>
    <xf numFmtId="0" fontId="7" fillId="16" borderId="38" xfId="6" applyFont="1" applyBorder="1" applyAlignment="1">
      <alignment horizontal="left"/>
    </xf>
    <xf numFmtId="0" fontId="7" fillId="16" borderId="38" xfId="6" applyFont="1" applyBorder="1" applyAlignment="1">
      <alignment horizontal="center"/>
    </xf>
    <xf numFmtId="0" fontId="14" fillId="3" borderId="0" xfId="0" applyFont="1" applyFill="1" applyBorder="1"/>
    <xf numFmtId="0" fontId="0" fillId="2" borderId="0" xfId="0" applyFill="1" applyBorder="1"/>
    <xf numFmtId="1" fontId="10" fillId="16" borderId="38" xfId="6" applyNumberFormat="1" applyBorder="1"/>
    <xf numFmtId="0" fontId="10" fillId="22" borderId="66" xfId="6" applyFill="1" applyBorder="1"/>
    <xf numFmtId="0" fontId="10" fillId="22" borderId="67" xfId="6" applyFill="1" applyBorder="1"/>
    <xf numFmtId="0" fontId="10" fillId="16" borderId="68" xfId="6" applyBorder="1"/>
    <xf numFmtId="0" fontId="0" fillId="22" borderId="69" xfId="0" applyFill="1" applyBorder="1"/>
    <xf numFmtId="0" fontId="0" fillId="22" borderId="53" xfId="0" applyFill="1" applyBorder="1"/>
    <xf numFmtId="0" fontId="0" fillId="22" borderId="50" xfId="0" applyFill="1" applyBorder="1"/>
    <xf numFmtId="0" fontId="0" fillId="3" borderId="53" xfId="0" applyFill="1" applyBorder="1"/>
    <xf numFmtId="0" fontId="0" fillId="3" borderId="70" xfId="0" applyFill="1" applyBorder="1"/>
    <xf numFmtId="0" fontId="0" fillId="3" borderId="50" xfId="0" applyFill="1" applyBorder="1"/>
    <xf numFmtId="0" fontId="9" fillId="9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9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1" fillId="14" borderId="8" xfId="4" applyFont="1" applyBorder="1" applyAlignment="1">
      <alignment horizontal="left"/>
    </xf>
    <xf numFmtId="0" fontId="9" fillId="2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" fillId="12" borderId="36" xfId="2" applyFont="1" applyBorder="1" applyAlignment="1">
      <alignment horizontal="left" vertical="center"/>
    </xf>
    <xf numFmtId="0" fontId="1" fillId="13" borderId="36" xfId="3" applyFont="1" applyBorder="1" applyAlignment="1">
      <alignment horizontal="right" vertical="center"/>
    </xf>
    <xf numFmtId="0" fontId="1" fillId="13" borderId="36" xfId="3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3" fillId="2" borderId="7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72" xfId="0" applyBorder="1"/>
    <xf numFmtId="0" fontId="9" fillId="9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7" xfId="3" applyFont="1" applyFill="1" applyBorder="1" applyAlignment="1">
      <alignment horizontal="center" vertical="center"/>
    </xf>
    <xf numFmtId="0" fontId="1" fillId="12" borderId="8" xfId="2" applyFont="1" applyBorder="1" applyAlignment="1">
      <alignment horizontal="center" vertical="center"/>
    </xf>
    <xf numFmtId="0" fontId="8" fillId="12" borderId="8" xfId="2" applyFont="1" applyBorder="1" applyAlignment="1">
      <alignment horizontal="center" vertical="center"/>
    </xf>
    <xf numFmtId="0" fontId="1" fillId="12" borderId="8" xfId="2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1" fillId="23" borderId="8" xfId="2" applyFont="1" applyFill="1" applyBorder="1" applyAlignment="1">
      <alignment horizontal="center" vertical="center"/>
    </xf>
    <xf numFmtId="0" fontId="8" fillId="23" borderId="8" xfId="2" applyFont="1" applyFill="1" applyBorder="1" applyAlignment="1">
      <alignment horizontal="center" vertical="center"/>
    </xf>
    <xf numFmtId="0" fontId="1" fillId="14" borderId="40" xfId="4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15" borderId="73" xfId="5" applyFont="1" applyBorder="1" applyAlignment="1">
      <alignment horizontal="left" vertical="center" wrapText="1"/>
    </xf>
    <xf numFmtId="0" fontId="1" fillId="15" borderId="36" xfId="5" applyFont="1" applyBorder="1" applyAlignment="1">
      <alignment horizontal="left" vertical="center" wrapText="1"/>
    </xf>
    <xf numFmtId="0" fontId="1" fillId="15" borderId="37" xfId="5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164" fontId="5" fillId="0" borderId="8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7" fillId="21" borderId="59" xfId="0" applyNumberFormat="1" applyFont="1" applyFill="1" applyBorder="1" applyAlignment="1">
      <alignment horizontal="center"/>
    </xf>
    <xf numFmtId="164" fontId="7" fillId="21" borderId="59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vertical="center"/>
    </xf>
    <xf numFmtId="0" fontId="7" fillId="4" borderId="29" xfId="0" applyFont="1" applyFill="1" applyBorder="1" applyAlignment="1">
      <alignment vertical="center"/>
    </xf>
    <xf numFmtId="0" fontId="1" fillId="14" borderId="2" xfId="4" applyFont="1" applyBorder="1" applyAlignment="1">
      <alignment vertical="center"/>
    </xf>
    <xf numFmtId="0" fontId="1" fillId="14" borderId="71" xfId="4" applyFont="1" applyBorder="1" applyAlignment="1">
      <alignment vertical="center"/>
    </xf>
    <xf numFmtId="0" fontId="0" fillId="0" borderId="13" xfId="0" applyBorder="1"/>
    <xf numFmtId="0" fontId="0" fillId="0" borderId="27" xfId="0" applyBorder="1"/>
    <xf numFmtId="0" fontId="11" fillId="0" borderId="18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24" borderId="12" xfId="0" applyFill="1" applyBorder="1" applyAlignment="1">
      <alignment horizontal="center"/>
    </xf>
    <xf numFmtId="0" fontId="0" fillId="24" borderId="18" xfId="0" applyFill="1" applyBorder="1"/>
    <xf numFmtId="0" fontId="1" fillId="24" borderId="18" xfId="0" applyFont="1" applyFill="1" applyBorder="1"/>
    <xf numFmtId="0" fontId="0" fillId="24" borderId="28" xfId="0" applyFill="1" applyBorder="1"/>
    <xf numFmtId="0" fontId="0" fillId="24" borderId="26" xfId="0" applyFill="1" applyBorder="1" applyAlignment="1">
      <alignment horizontal="center"/>
    </xf>
    <xf numFmtId="0" fontId="0" fillId="24" borderId="52" xfId="0" applyFill="1" applyBorder="1"/>
    <xf numFmtId="0" fontId="0" fillId="24" borderId="12" xfId="0" applyFill="1" applyBorder="1"/>
    <xf numFmtId="0" fontId="1" fillId="0" borderId="30" xfId="0" applyFont="1" applyBorder="1" applyAlignment="1">
      <alignment horizontal="center"/>
    </xf>
    <xf numFmtId="0" fontId="1" fillId="0" borderId="17" xfId="3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0" fillId="24" borderId="0" xfId="0" applyFill="1"/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center" wrapText="1"/>
    </xf>
    <xf numFmtId="0" fontId="11" fillId="0" borderId="15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3" borderId="2" xfId="0" applyFill="1" applyBorder="1" applyAlignment="1"/>
    <xf numFmtId="0" fontId="0" fillId="3" borderId="4" xfId="0" applyFill="1" applyBorder="1" applyAlignment="1"/>
    <xf numFmtId="0" fontId="0" fillId="3" borderId="3" xfId="0" applyFill="1" applyBorder="1" applyAlignment="1"/>
    <xf numFmtId="0" fontId="1" fillId="0" borderId="30" xfId="0" applyFont="1" applyBorder="1" applyAlignment="1">
      <alignment horizontal="center"/>
    </xf>
    <xf numFmtId="0" fontId="1" fillId="0" borderId="17" xfId="3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49" fontId="0" fillId="0" borderId="0" xfId="0" applyNumberFormat="1"/>
    <xf numFmtId="0" fontId="0" fillId="24" borderId="0" xfId="0" applyFill="1" applyBorder="1"/>
    <xf numFmtId="0" fontId="0" fillId="24" borderId="26" xfId="0" applyFill="1" applyBorder="1"/>
    <xf numFmtId="49" fontId="0" fillId="24" borderId="0" xfId="0" applyNumberFormat="1" applyFill="1" applyBorder="1"/>
    <xf numFmtId="0" fontId="0" fillId="24" borderId="8" xfId="0" applyFill="1" applyBorder="1" applyAlignment="1">
      <alignment horizontal="center"/>
    </xf>
    <xf numFmtId="49" fontId="7" fillId="3" borderId="74" xfId="10" applyNumberFormat="1" applyFont="1" applyFill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1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9" fillId="9" borderId="2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9" fillId="4" borderId="21" xfId="0" applyFont="1" applyFill="1" applyBorder="1" applyAlignment="1">
      <alignment horizontal="left" vertical="center" wrapText="1"/>
    </xf>
    <xf numFmtId="0" fontId="9" fillId="4" borderId="22" xfId="0" applyFont="1" applyFill="1" applyBorder="1" applyAlignment="1">
      <alignment horizontal="left" vertical="center" wrapText="1"/>
    </xf>
    <xf numFmtId="0" fontId="0" fillId="12" borderId="2" xfId="2" applyFont="1" applyBorder="1" applyAlignment="1">
      <alignment horizontal="center" vertical="center"/>
    </xf>
    <xf numFmtId="0" fontId="8" fillId="12" borderId="4" xfId="2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4" borderId="36" xfId="0" applyFont="1" applyFill="1" applyBorder="1" applyAlignment="1">
      <alignment horizontal="right" vertical="center"/>
    </xf>
    <xf numFmtId="0" fontId="1" fillId="14" borderId="2" xfId="4" applyFont="1" applyBorder="1" applyAlignment="1">
      <alignment horizontal="right" vertical="center"/>
    </xf>
    <xf numFmtId="0" fontId="1" fillId="14" borderId="4" xfId="4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3" fillId="9" borderId="39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left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" fillId="14" borderId="3" xfId="4" applyFont="1" applyBorder="1" applyAlignment="1">
      <alignment horizontal="right" vertical="center"/>
    </xf>
    <xf numFmtId="0" fontId="7" fillId="4" borderId="29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31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0" fillId="12" borderId="4" xfId="2" applyFont="1" applyBorder="1" applyAlignment="1">
      <alignment horizontal="center" vertical="center"/>
    </xf>
    <xf numFmtId="0" fontId="0" fillId="12" borderId="3" xfId="2" applyFont="1" applyBorder="1" applyAlignment="1">
      <alignment horizontal="center" vertical="center"/>
    </xf>
    <xf numFmtId="0" fontId="1" fillId="14" borderId="2" xfId="4" applyFont="1" applyBorder="1" applyAlignment="1">
      <alignment horizontal="center" vertical="center"/>
    </xf>
    <xf numFmtId="0" fontId="1" fillId="14" borderId="4" xfId="4" applyFont="1" applyBorder="1" applyAlignment="1">
      <alignment horizontal="center" vertical="center"/>
    </xf>
    <xf numFmtId="0" fontId="1" fillId="14" borderId="3" xfId="4" applyFont="1" applyBorder="1" applyAlignment="1">
      <alignment horizontal="center" vertical="center"/>
    </xf>
    <xf numFmtId="0" fontId="8" fillId="12" borderId="2" xfId="2" applyFont="1" applyBorder="1" applyAlignment="1">
      <alignment horizontal="center" vertical="center"/>
    </xf>
    <xf numFmtId="0" fontId="8" fillId="12" borderId="4" xfId="2" applyFont="1" applyBorder="1" applyAlignment="1">
      <alignment horizontal="center" vertical="center"/>
    </xf>
    <xf numFmtId="0" fontId="8" fillId="12" borderId="3" xfId="2" applyFont="1" applyBorder="1" applyAlignment="1">
      <alignment horizontal="center" vertical="center"/>
    </xf>
    <xf numFmtId="0" fontId="17" fillId="0" borderId="41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1" fillId="17" borderId="47" xfId="2" applyFont="1" applyFill="1" applyBorder="1" applyAlignment="1">
      <alignment horizontal="center" vertical="center" wrapText="1"/>
    </xf>
    <xf numFmtId="0" fontId="1" fillId="17" borderId="48" xfId="2" applyFont="1" applyFill="1" applyBorder="1" applyAlignment="1">
      <alignment horizontal="center" vertical="center" wrapText="1"/>
    </xf>
    <xf numFmtId="0" fontId="1" fillId="17" borderId="49" xfId="2" applyFont="1" applyFill="1" applyBorder="1" applyAlignment="1">
      <alignment horizontal="center" vertical="center" wrapText="1"/>
    </xf>
    <xf numFmtId="0" fontId="1" fillId="17" borderId="47" xfId="0" applyFont="1" applyFill="1" applyBorder="1" applyAlignment="1">
      <alignment horizontal="center" vertical="center" wrapText="1"/>
    </xf>
    <xf numFmtId="0" fontId="1" fillId="17" borderId="48" xfId="0" applyFont="1" applyFill="1" applyBorder="1" applyAlignment="1">
      <alignment horizontal="center" vertical="center" wrapText="1"/>
    </xf>
    <xf numFmtId="0" fontId="1" fillId="17" borderId="49" xfId="0" applyFont="1" applyFill="1" applyBorder="1" applyAlignment="1">
      <alignment horizontal="center" vertical="center" wrapText="1"/>
    </xf>
    <xf numFmtId="0" fontId="1" fillId="19" borderId="47" xfId="2" applyFont="1" applyFill="1" applyBorder="1" applyAlignment="1">
      <alignment horizontal="center" vertical="center" wrapText="1"/>
    </xf>
    <xf numFmtId="0" fontId="1" fillId="19" borderId="49" xfId="2" applyFont="1" applyFill="1" applyBorder="1" applyAlignment="1">
      <alignment horizontal="center" vertical="center" wrapText="1"/>
    </xf>
    <xf numFmtId="0" fontId="7" fillId="17" borderId="47" xfId="2" applyFont="1" applyFill="1" applyBorder="1" applyAlignment="1">
      <alignment horizontal="center" vertical="center" wrapText="1"/>
    </xf>
    <xf numFmtId="0" fontId="7" fillId="17" borderId="48" xfId="2" applyFont="1" applyFill="1" applyBorder="1" applyAlignment="1">
      <alignment horizontal="center" vertical="center" wrapText="1"/>
    </xf>
    <xf numFmtId="0" fontId="7" fillId="17" borderId="49" xfId="2" applyFont="1" applyFill="1" applyBorder="1" applyAlignment="1">
      <alignment horizontal="center" vertical="center" wrapText="1"/>
    </xf>
    <xf numFmtId="0" fontId="7" fillId="17" borderId="15" xfId="2" applyFont="1" applyFill="1" applyBorder="1" applyAlignment="1">
      <alignment horizontal="center" vertical="center"/>
    </xf>
    <xf numFmtId="0" fontId="7" fillId="17" borderId="17" xfId="2" applyFont="1" applyFill="1" applyBorder="1" applyAlignment="1">
      <alignment horizontal="center" vertical="center"/>
    </xf>
    <xf numFmtId="0" fontId="1" fillId="19" borderId="15" xfId="2" applyFont="1" applyFill="1" applyBorder="1" applyAlignment="1">
      <alignment horizontal="center" vertical="center"/>
    </xf>
    <xf numFmtId="0" fontId="1" fillId="19" borderId="17" xfId="2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62" xfId="0" applyFont="1" applyBorder="1" applyAlignment="1">
      <alignment horizontal="left"/>
    </xf>
    <xf numFmtId="0" fontId="17" fillId="0" borderId="6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3" borderId="0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5" fillId="0" borderId="3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8" fillId="12" borderId="0" xfId="2" quotePrefix="1" applyAlignment="1">
      <alignment horizontal="center"/>
    </xf>
    <xf numFmtId="0" fontId="0" fillId="12" borderId="0" xfId="2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8" fillId="12" borderId="0" xfId="2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8" borderId="12" xfId="0" applyFill="1" applyBorder="1" applyAlignment="1">
      <alignment horizontal="left"/>
    </xf>
    <xf numFmtId="0" fontId="8" fillId="12" borderId="0" xfId="2" applyAlignment="1">
      <alignment horizontal="left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12" borderId="0" xfId="2" applyFont="1" applyAlignment="1">
      <alignment horizontal="left"/>
    </xf>
    <xf numFmtId="0" fontId="0" fillId="12" borderId="0" xfId="2" quotePrefix="1" applyFont="1" applyAlignment="1">
      <alignment horizontal="center"/>
    </xf>
  </cellXfs>
  <cellStyles count="11">
    <cellStyle name="20% - Accent3" xfId="3" builtinId="38"/>
    <cellStyle name="20% - Accent5" xfId="4" builtinId="46"/>
    <cellStyle name="20% - Accent6" xfId="2" builtinId="50"/>
    <cellStyle name="40% - Accent1" xfId="5" builtinId="31"/>
    <cellStyle name="40% - Accent3" xfId="1" builtinId="39"/>
    <cellStyle name="Bad" xfId="7" builtinId="27"/>
    <cellStyle name="Check Cell" xfId="10" builtinId="23"/>
    <cellStyle name="Normal" xfId="0" builtinId="0"/>
    <cellStyle name="Note" xfId="9" builtinId="10"/>
    <cellStyle name="Output" xfId="6" builtinId="21"/>
    <cellStyle name="Warning Text" xfId="8" builtinId="11"/>
  </cellStyles>
  <dxfs count="16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FF0000"/>
      <color rgb="FF99FF66"/>
      <color rgb="FFFF8F8F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Scroll" dx="22" fmlaLink="$C$28" horiz="1" max="50" page="10" val="0"/>
</file>

<file path=xl/ctrlProps/ctrlProp2.xml><?xml version="1.0" encoding="utf-8"?>
<formControlPr xmlns="http://schemas.microsoft.com/office/spreadsheetml/2009/9/main" objectType="Scroll" dx="22" fmlaLink="$C$29" horiz="1" max="32" min="10" page="0" val="10"/>
</file>

<file path=xl/ctrlProps/ctrlProp3.xml><?xml version="1.0" encoding="utf-8"?>
<formControlPr xmlns="http://schemas.microsoft.com/office/spreadsheetml/2009/9/main" objectType="Scroll" dx="22" fmlaLink="$C$18" horiz="1" max="50" page="10" val="7"/>
</file>

<file path=xl/ctrlProps/ctrlProp4.xml><?xml version="1.0" encoding="utf-8"?>
<formControlPr xmlns="http://schemas.microsoft.com/office/spreadsheetml/2009/9/main" objectType="Scroll" dx="22" fmlaLink="$C$25" horiz="1" max="32" min="6" page="0" val="15"/>
</file>

<file path=xl/ctrlProps/ctrlProp5.xml><?xml version="1.0" encoding="utf-8"?>
<formControlPr xmlns="http://schemas.microsoft.com/office/spreadsheetml/2009/9/main" objectType="Scroll" dx="22" fmlaLink="$C$12" horiz="1" max="6" page="10" val="0"/>
</file>

<file path=xl/ctrlProps/ctrlProp6.xml><?xml version="1.0" encoding="utf-8"?>
<formControlPr xmlns="http://schemas.microsoft.com/office/spreadsheetml/2009/9/main" objectType="Scroll" dx="22" fmlaLink="$C$25" horiz="1" max="32" page="0" val="1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0</xdr:rowOff>
    </xdr:from>
    <xdr:to>
      <xdr:col>3</xdr:col>
      <xdr:colOff>1000223</xdr:colOff>
      <xdr:row>3</xdr:row>
      <xdr:rowOff>85725</xdr:rowOff>
    </xdr:to>
    <xdr:pic>
      <xdr:nvPicPr>
        <xdr:cNvPr id="3" name="defa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850" y="0"/>
          <a:ext cx="838298" cy="657225"/>
        </a:xfrm>
        <a:prstGeom prst="rect">
          <a:avLst/>
        </a:prstGeom>
        <a:ln w="12700">
          <a:miter lim="400000"/>
        </a:ln>
      </xdr:spPr>
    </xdr:pic>
    <xdr:clientData/>
  </xdr:twoCellAnchor>
  <xdr:oneCellAnchor>
    <xdr:from>
      <xdr:col>7</xdr:col>
      <xdr:colOff>1152525</xdr:colOff>
      <xdr:row>17</xdr:row>
      <xdr:rowOff>171450</xdr:rowOff>
    </xdr:from>
    <xdr:ext cx="184731" cy="264560"/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1826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6125651" cy="26757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4381500"/>
          <a:ext cx="6125651" cy="267573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Parametri asetteluun pääsee seuraavasti: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Pidä ”Enter” -painike alhaalla muutaman asekunnin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koska salasana on 0000 niin paina ”Enter” -painiketta ja hyväksy salasana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käy valikot läpi (CnGPass, APPLiC, ..) yläosan painikkeella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Muuta yllä olevassa taulukossa vaalean vihreällä pohjalla olevat solut taulun mukaisesti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Kun haluat muuttaa parametri paina ”Enter”-painiketta ja sen jälkeen valitse yläpainikkeella sopiva arvo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hyväksy uusi arvo ”Enter” -painikkeella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tee loput samalla tavalla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fi-FI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24</xdr:row>
          <xdr:rowOff>57150</xdr:rowOff>
        </xdr:from>
        <xdr:to>
          <xdr:col>8</xdr:col>
          <xdr:colOff>676275</xdr:colOff>
          <xdr:row>25</xdr:row>
          <xdr:rowOff>19050</xdr:rowOff>
        </xdr:to>
        <xdr:sp macro="" textlink="">
          <xdr:nvSpPr>
            <xdr:cNvPr id="1035" name="Scroll Bar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6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57150</xdr:rowOff>
        </xdr:from>
        <xdr:to>
          <xdr:col>7</xdr:col>
          <xdr:colOff>171450</xdr:colOff>
          <xdr:row>25</xdr:row>
          <xdr:rowOff>9525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19050</xdr:rowOff>
        </xdr:from>
        <xdr:to>
          <xdr:col>5</xdr:col>
          <xdr:colOff>0</xdr:colOff>
          <xdr:row>17</xdr:row>
          <xdr:rowOff>171450</xdr:rowOff>
        </xdr:to>
        <xdr:sp macro="" textlink="">
          <xdr:nvSpPr>
            <xdr:cNvPr id="1038" name="Scroll Ba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6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38100</xdr:rowOff>
        </xdr:from>
        <xdr:to>
          <xdr:col>5</xdr:col>
          <xdr:colOff>0</xdr:colOff>
          <xdr:row>24</xdr:row>
          <xdr:rowOff>190500</xdr:rowOff>
        </xdr:to>
        <xdr:sp macro="" textlink="">
          <xdr:nvSpPr>
            <xdr:cNvPr id="1044" name="Scroll Bar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6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28575</xdr:rowOff>
        </xdr:from>
        <xdr:to>
          <xdr:col>5</xdr:col>
          <xdr:colOff>0</xdr:colOff>
          <xdr:row>12</xdr:row>
          <xdr:rowOff>9525</xdr:rowOff>
        </xdr:to>
        <xdr:sp macro="" textlink="">
          <xdr:nvSpPr>
            <xdr:cNvPr id="1058" name="Scroll Bar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6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0</xdr:rowOff>
        </xdr:from>
        <xdr:to>
          <xdr:col>4</xdr:col>
          <xdr:colOff>723900</xdr:colOff>
          <xdr:row>24</xdr:row>
          <xdr:rowOff>171450</xdr:rowOff>
        </xdr:to>
        <xdr:sp macro="" textlink="">
          <xdr:nvSpPr>
            <xdr:cNvPr id="1060" name="Scroll Bar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6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215152</xdr:colOff>
      <xdr:row>10</xdr:row>
      <xdr:rowOff>11738</xdr:rowOff>
    </xdr:from>
    <xdr:to>
      <xdr:col>6</xdr:col>
      <xdr:colOff>625447</xdr:colOff>
      <xdr:row>12</xdr:row>
      <xdr:rowOff>0</xdr:rowOff>
    </xdr:to>
    <xdr:pic>
      <xdr:nvPicPr>
        <xdr:cNvPr id="9" name="Bilde 8" descr="Bilderesultat for utropstegn informasjon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1034" y="2001903"/>
          <a:ext cx="400770" cy="34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304800</xdr:colOff>
      <xdr:row>0</xdr:row>
      <xdr:rowOff>304800</xdr:rowOff>
    </xdr:to>
    <xdr:sp macro="" textlink="">
      <xdr:nvSpPr>
        <xdr:cNvPr id="1070" name="Autofigur 46" descr="Bilderesultat for defa">
          <a:extLst>
            <a:ext uri="{FF2B5EF4-FFF2-40B4-BE49-F238E27FC236}">
              <a16:creationId xmlns:a16="http://schemas.microsoft.com/office/drawing/2014/main" id="{00000000-0008-0000-06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304800</xdr:colOff>
      <xdr:row>4</xdr:row>
      <xdr:rowOff>114300</xdr:rowOff>
    </xdr:to>
    <xdr:sp macro="" textlink="">
      <xdr:nvSpPr>
        <xdr:cNvPr id="1071" name="Autofigur 47" descr="Bilderesultat for defa">
          <a:extLst>
            <a:ext uri="{FF2B5EF4-FFF2-40B4-BE49-F238E27FC236}">
              <a16:creationId xmlns:a16="http://schemas.microsoft.com/office/drawing/2014/main" id="{00000000-0008-0000-06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701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304800</xdr:colOff>
      <xdr:row>4</xdr:row>
      <xdr:rowOff>114300</xdr:rowOff>
    </xdr:to>
    <xdr:sp macro="" textlink="">
      <xdr:nvSpPr>
        <xdr:cNvPr id="1072" name="Autofigur 48" descr="Bilderesultat for defa">
          <a:extLst>
            <a:ext uri="{FF2B5EF4-FFF2-40B4-BE49-F238E27FC236}">
              <a16:creationId xmlns:a16="http://schemas.microsoft.com/office/drawing/2014/main" id="{00000000-0008-0000-06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701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304800</xdr:colOff>
      <xdr:row>21</xdr:row>
      <xdr:rowOff>129540</xdr:rowOff>
    </xdr:to>
    <xdr:sp macro="" textlink="">
      <xdr:nvSpPr>
        <xdr:cNvPr id="1073" name="Autofigur 49" descr="Bilderesultat for defa">
          <a:extLst>
            <a:ext uri="{FF2B5EF4-FFF2-40B4-BE49-F238E27FC236}">
              <a16:creationId xmlns:a16="http://schemas.microsoft.com/office/drawing/2014/main" id="{00000000-0008-0000-06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183777</xdr:colOff>
      <xdr:row>0</xdr:row>
      <xdr:rowOff>44824</xdr:rowOff>
    </xdr:from>
    <xdr:to>
      <xdr:col>12</xdr:col>
      <xdr:colOff>777353</xdr:colOff>
      <xdr:row>0</xdr:row>
      <xdr:rowOff>327587</xdr:rowOff>
    </xdr:to>
    <xdr:pic>
      <xdr:nvPicPr>
        <xdr:cNvPr id="15" name="Bilde 14" descr="Bilderesultat for defa log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1924" y="44824"/>
          <a:ext cx="591671" cy="282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51954</xdr:colOff>
      <xdr:row>22</xdr:row>
      <xdr:rowOff>103909</xdr:rowOff>
    </xdr:from>
    <xdr:to>
      <xdr:col>9</xdr:col>
      <xdr:colOff>34636</xdr:colOff>
      <xdr:row>25</xdr:row>
      <xdr:rowOff>112568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818909" y="4286250"/>
          <a:ext cx="2597727" cy="597477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92225-F46C-496C-937E-9FF7D3E9EDC8}">
  <dimension ref="A1:H34"/>
  <sheetViews>
    <sheetView tabSelected="1" zoomScaleNormal="100" workbookViewId="0">
      <selection activeCell="G26" sqref="G26"/>
    </sheetView>
  </sheetViews>
  <sheetFormatPr defaultRowHeight="15" x14ac:dyDescent="0.25"/>
  <cols>
    <col min="1" max="1" width="19.85546875" bestFit="1" customWidth="1"/>
    <col min="2" max="3" width="22.7109375" customWidth="1"/>
    <col min="4" max="4" width="25.42578125" style="9" customWidth="1"/>
    <col min="5" max="5" width="9.140625" customWidth="1"/>
    <col min="6" max="6" width="40.42578125" customWidth="1"/>
    <col min="7" max="7" width="40.140625" style="275" customWidth="1"/>
    <col min="8" max="8" width="43.28515625" customWidth="1"/>
    <col min="9" max="9" width="28.7109375" customWidth="1"/>
  </cols>
  <sheetData>
    <row r="1" spans="1:8" x14ac:dyDescent="0.25">
      <c r="A1" s="251"/>
      <c r="B1" s="252"/>
      <c r="C1" s="252"/>
      <c r="D1" s="246"/>
      <c r="E1" s="252"/>
      <c r="F1" s="276"/>
      <c r="G1" s="278"/>
      <c r="H1" s="276"/>
    </row>
    <row r="2" spans="1:8" x14ac:dyDescent="0.25">
      <c r="A2" s="247"/>
      <c r="B2" s="260"/>
      <c r="C2" s="260"/>
      <c r="D2" s="261"/>
      <c r="E2" s="276"/>
      <c r="F2" s="276"/>
      <c r="G2" s="278"/>
      <c r="H2" s="276"/>
    </row>
    <row r="3" spans="1:8" x14ac:dyDescent="0.25">
      <c r="A3" s="247"/>
      <c r="B3" s="260"/>
      <c r="C3" s="260"/>
      <c r="D3" s="261"/>
      <c r="E3" s="276"/>
      <c r="F3" s="276"/>
      <c r="G3" s="278"/>
      <c r="H3" s="276"/>
    </row>
    <row r="4" spans="1:8" x14ac:dyDescent="0.25">
      <c r="A4" s="247"/>
      <c r="B4" s="260"/>
      <c r="C4" s="260"/>
      <c r="D4" s="261"/>
      <c r="E4" s="276"/>
      <c r="F4" s="276"/>
      <c r="G4" s="278"/>
      <c r="H4" s="276"/>
    </row>
    <row r="5" spans="1:8" x14ac:dyDescent="0.25">
      <c r="A5" s="248" t="s">
        <v>187</v>
      </c>
      <c r="B5" s="261"/>
      <c r="C5" s="261"/>
      <c r="D5" s="261"/>
      <c r="E5" s="276"/>
      <c r="F5" s="276"/>
      <c r="G5" s="278"/>
      <c r="H5" s="276"/>
    </row>
    <row r="6" spans="1:8" ht="15.75" thickBot="1" x14ac:dyDescent="0.3">
      <c r="A6" s="247"/>
      <c r="B6" s="261"/>
      <c r="C6" s="261"/>
      <c r="D6" s="261"/>
      <c r="E6" s="276"/>
      <c r="F6" s="276" t="s">
        <v>199</v>
      </c>
      <c r="G6" s="278"/>
      <c r="H6" s="276"/>
    </row>
    <row r="7" spans="1:8" ht="16.5" thickTop="1" thickBot="1" x14ac:dyDescent="0.3">
      <c r="A7" s="247" t="s">
        <v>162</v>
      </c>
      <c r="B7" s="281"/>
      <c r="C7" s="282"/>
      <c r="D7" s="283"/>
      <c r="E7" s="276"/>
      <c r="F7" s="276" t="s">
        <v>213</v>
      </c>
      <c r="G7" s="280"/>
      <c r="H7" s="276"/>
    </row>
    <row r="8" spans="1:8" ht="16.5" thickTop="1" thickBot="1" x14ac:dyDescent="0.3">
      <c r="A8" s="247" t="s">
        <v>111</v>
      </c>
      <c r="B8" s="281"/>
      <c r="C8" s="282"/>
      <c r="D8" s="283"/>
      <c r="E8" s="276"/>
      <c r="F8" s="276" t="s">
        <v>201</v>
      </c>
      <c r="G8" s="280"/>
      <c r="H8" s="276"/>
    </row>
    <row r="9" spans="1:8" ht="16.5" thickTop="1" thickBot="1" x14ac:dyDescent="0.3">
      <c r="A9" s="247" t="s">
        <v>177</v>
      </c>
      <c r="B9" s="281"/>
      <c r="C9" s="282"/>
      <c r="D9" s="283"/>
      <c r="E9" s="276"/>
      <c r="F9" s="276" t="s">
        <v>202</v>
      </c>
      <c r="G9" s="280"/>
      <c r="H9" s="276"/>
    </row>
    <row r="10" spans="1:8" ht="16.5" thickTop="1" thickBot="1" x14ac:dyDescent="0.3">
      <c r="A10" s="247" t="s">
        <v>216</v>
      </c>
      <c r="B10" s="281"/>
      <c r="C10" s="282"/>
      <c r="D10" s="283"/>
      <c r="E10" s="276"/>
      <c r="F10" s="276" t="s">
        <v>203</v>
      </c>
      <c r="G10" s="280"/>
      <c r="H10" s="276"/>
    </row>
    <row r="11" spans="1:8" ht="16.5" thickTop="1" thickBot="1" x14ac:dyDescent="0.3">
      <c r="A11" s="247" t="s">
        <v>196</v>
      </c>
      <c r="B11" s="265"/>
      <c r="C11" s="266"/>
      <c r="D11" s="267"/>
      <c r="E11" s="276"/>
      <c r="F11" s="276" t="s">
        <v>204</v>
      </c>
      <c r="G11" s="280"/>
      <c r="H11" s="276"/>
    </row>
    <row r="12" spans="1:8" ht="16.5" thickTop="1" thickBot="1" x14ac:dyDescent="0.3">
      <c r="A12" s="247"/>
      <c r="B12" s="261"/>
      <c r="C12" s="261"/>
      <c r="D12" s="261"/>
      <c r="E12" s="276"/>
      <c r="F12" s="276" t="s">
        <v>205</v>
      </c>
      <c r="G12" s="280"/>
      <c r="H12" s="276"/>
    </row>
    <row r="13" spans="1:8" ht="16.5" thickTop="1" thickBot="1" x14ac:dyDescent="0.3">
      <c r="A13" s="248" t="s">
        <v>188</v>
      </c>
      <c r="B13" s="261"/>
      <c r="C13" s="261"/>
      <c r="D13" s="261"/>
      <c r="E13" s="276"/>
      <c r="F13" s="276" t="s">
        <v>206</v>
      </c>
      <c r="G13" s="280"/>
      <c r="H13" s="276"/>
    </row>
    <row r="14" spans="1:8" ht="15.75" thickTop="1" x14ac:dyDescent="0.25">
      <c r="A14" s="247"/>
      <c r="B14" s="261" t="s">
        <v>68</v>
      </c>
      <c r="C14" s="261" t="s">
        <v>178</v>
      </c>
      <c r="D14" s="261" t="s">
        <v>179</v>
      </c>
      <c r="E14" s="276"/>
      <c r="F14" s="276"/>
      <c r="G14" s="278"/>
      <c r="H14" s="276"/>
    </row>
    <row r="15" spans="1:8" x14ac:dyDescent="0.25">
      <c r="A15" s="247" t="s">
        <v>214</v>
      </c>
      <c r="B15" s="264"/>
      <c r="C15" s="264"/>
      <c r="D15" s="264"/>
      <c r="E15" s="276"/>
      <c r="F15" s="276"/>
      <c r="G15" s="278"/>
      <c r="H15" s="276"/>
    </row>
    <row r="16" spans="1:8" ht="15.75" thickBot="1" x14ac:dyDescent="0.3">
      <c r="A16" s="247" t="s">
        <v>215</v>
      </c>
      <c r="B16" s="264"/>
      <c r="C16" s="264"/>
      <c r="D16" s="264"/>
      <c r="E16" s="276"/>
      <c r="F16" s="276" t="s">
        <v>207</v>
      </c>
      <c r="G16" s="278"/>
      <c r="H16" s="276"/>
    </row>
    <row r="17" spans="1:8" ht="31.5" thickTop="1" thickBot="1" x14ac:dyDescent="0.3">
      <c r="A17" s="247"/>
      <c r="B17" s="262" t="s">
        <v>180</v>
      </c>
      <c r="C17" s="262" t="s">
        <v>186</v>
      </c>
      <c r="D17" s="262"/>
      <c r="E17" s="276"/>
      <c r="F17" s="276" t="s">
        <v>200</v>
      </c>
      <c r="G17" s="280"/>
      <c r="H17" s="276"/>
    </row>
    <row r="18" spans="1:8" ht="16.5" thickTop="1" thickBot="1" x14ac:dyDescent="0.3">
      <c r="A18" s="247" t="s">
        <v>164</v>
      </c>
      <c r="B18" s="264"/>
      <c r="C18" s="279"/>
      <c r="D18" s="261"/>
      <c r="E18" s="276"/>
      <c r="F18" s="276" t="s">
        <v>212</v>
      </c>
      <c r="G18" s="280"/>
      <c r="H18" s="276"/>
    </row>
    <row r="19" spans="1:8" ht="16.5" thickTop="1" thickBot="1" x14ac:dyDescent="0.3">
      <c r="A19" s="247" t="s">
        <v>191</v>
      </c>
      <c r="B19" s="264"/>
      <c r="C19" s="279"/>
      <c r="D19" s="261"/>
      <c r="E19" s="276"/>
      <c r="F19" s="276" t="s">
        <v>204</v>
      </c>
      <c r="G19" s="280"/>
      <c r="H19" s="276"/>
    </row>
    <row r="20" spans="1:8" ht="16.5" thickTop="1" thickBot="1" x14ac:dyDescent="0.3">
      <c r="A20" s="247" t="s">
        <v>192</v>
      </c>
      <c r="B20" s="264"/>
      <c r="C20" s="279"/>
      <c r="D20" s="261"/>
      <c r="E20" s="276"/>
      <c r="F20" s="276" t="s">
        <v>211</v>
      </c>
      <c r="G20" s="280"/>
      <c r="H20" s="276"/>
    </row>
    <row r="21" spans="1:8" ht="16.5" thickTop="1" thickBot="1" x14ac:dyDescent="0.3">
      <c r="A21" s="247" t="s">
        <v>193</v>
      </c>
      <c r="B21" s="264"/>
      <c r="C21" s="279"/>
      <c r="D21" s="261"/>
      <c r="E21" s="276"/>
      <c r="F21" s="276" t="s">
        <v>208</v>
      </c>
      <c r="G21" s="280"/>
      <c r="H21" s="276"/>
    </row>
    <row r="22" spans="1:8" ht="16.5" thickTop="1" thickBot="1" x14ac:dyDescent="0.3">
      <c r="A22" s="247" t="s">
        <v>194</v>
      </c>
      <c r="B22" s="264"/>
      <c r="C22" s="279"/>
      <c r="D22" s="261"/>
      <c r="E22" s="276"/>
      <c r="F22" s="276" t="s">
        <v>209</v>
      </c>
      <c r="G22" s="280"/>
      <c r="H22" s="276"/>
    </row>
    <row r="23" spans="1:8" ht="16.5" thickTop="1" thickBot="1" x14ac:dyDescent="0.3">
      <c r="A23" s="247"/>
      <c r="B23" s="261"/>
      <c r="C23" s="261"/>
      <c r="D23" s="261"/>
      <c r="E23" s="276"/>
      <c r="F23" s="276" t="s">
        <v>210</v>
      </c>
      <c r="G23" s="280"/>
      <c r="H23" s="276"/>
    </row>
    <row r="24" spans="1:8" ht="31.5" thickTop="1" thickBot="1" x14ac:dyDescent="0.3">
      <c r="A24" s="247"/>
      <c r="B24" s="261" t="s">
        <v>181</v>
      </c>
      <c r="C24" s="262" t="s">
        <v>182</v>
      </c>
      <c r="D24" s="261"/>
      <c r="E24" s="276"/>
      <c r="F24" s="276" t="s">
        <v>206</v>
      </c>
      <c r="G24" s="280"/>
      <c r="H24" s="276"/>
    </row>
    <row r="25" spans="1:8" ht="15.75" thickTop="1" x14ac:dyDescent="0.25">
      <c r="A25" s="247" t="s">
        <v>163</v>
      </c>
      <c r="B25" s="264"/>
      <c r="C25" s="264"/>
      <c r="D25" s="261"/>
      <c r="E25" s="276"/>
      <c r="F25" s="276"/>
      <c r="G25" s="278"/>
      <c r="H25" s="276"/>
    </row>
    <row r="26" spans="1:8" x14ac:dyDescent="0.25">
      <c r="A26" s="247"/>
      <c r="B26" s="261"/>
      <c r="C26" s="261"/>
      <c r="D26" s="261"/>
      <c r="E26" s="276"/>
      <c r="F26" s="276"/>
      <c r="G26" s="278"/>
      <c r="H26" s="276"/>
    </row>
    <row r="27" spans="1:8" ht="30" x14ac:dyDescent="0.25">
      <c r="A27" s="247"/>
      <c r="B27" s="262" t="s">
        <v>183</v>
      </c>
      <c r="C27" s="262" t="s">
        <v>184</v>
      </c>
      <c r="D27" s="261"/>
      <c r="E27" s="276"/>
      <c r="F27" s="276"/>
      <c r="G27" s="278"/>
      <c r="H27" s="276"/>
    </row>
    <row r="28" spans="1:8" x14ac:dyDescent="0.25">
      <c r="A28" s="247" t="s">
        <v>185</v>
      </c>
      <c r="B28" s="264"/>
      <c r="C28" s="264"/>
      <c r="D28" s="261"/>
      <c r="E28" s="276"/>
      <c r="F28" s="276"/>
      <c r="G28" s="278"/>
      <c r="H28" s="276"/>
    </row>
    <row r="29" spans="1:8" x14ac:dyDescent="0.25">
      <c r="A29" s="247"/>
      <c r="B29" s="261"/>
      <c r="C29" s="261"/>
      <c r="D29" s="261"/>
      <c r="E29" s="276"/>
      <c r="F29" s="276"/>
      <c r="G29" s="278"/>
      <c r="H29" s="276"/>
    </row>
    <row r="30" spans="1:8" x14ac:dyDescent="0.25">
      <c r="A30" s="247"/>
      <c r="B30" s="261"/>
      <c r="C30" s="261"/>
      <c r="D30" s="261"/>
      <c r="E30" s="276"/>
      <c r="F30" s="276"/>
      <c r="G30" s="278"/>
      <c r="H30" s="276"/>
    </row>
    <row r="31" spans="1:8" x14ac:dyDescent="0.25">
      <c r="A31" s="247"/>
      <c r="B31" s="261" t="s">
        <v>190</v>
      </c>
      <c r="C31" s="261" t="s">
        <v>195</v>
      </c>
      <c r="D31" s="261"/>
      <c r="E31" s="276"/>
      <c r="F31" s="276"/>
      <c r="G31" s="278"/>
      <c r="H31" s="276"/>
    </row>
    <row r="32" spans="1:8" x14ac:dyDescent="0.25">
      <c r="A32" s="247" t="s">
        <v>189</v>
      </c>
      <c r="B32" s="264"/>
      <c r="C32" s="264"/>
      <c r="D32" s="261"/>
      <c r="E32" s="276"/>
      <c r="F32" s="276"/>
      <c r="G32" s="278"/>
      <c r="H32" s="276"/>
    </row>
    <row r="33" spans="1:8" x14ac:dyDescent="0.25">
      <c r="A33" s="247"/>
      <c r="B33" s="261"/>
      <c r="C33" s="261"/>
      <c r="D33" s="261"/>
      <c r="E33" s="276"/>
      <c r="F33" s="276"/>
      <c r="G33" s="278"/>
      <c r="H33" s="276"/>
    </row>
    <row r="34" spans="1:8" ht="15.75" thickBot="1" x14ac:dyDescent="0.3">
      <c r="A34" s="249"/>
      <c r="B34" s="250"/>
      <c r="C34" s="250"/>
      <c r="D34" s="250"/>
      <c r="E34" s="277"/>
      <c r="F34" s="276"/>
      <c r="G34" s="278"/>
      <c r="H34" s="276"/>
    </row>
  </sheetData>
  <mergeCells count="4">
    <mergeCell ref="B9:D9"/>
    <mergeCell ref="B7:D7"/>
    <mergeCell ref="B8:D8"/>
    <mergeCell ref="B10:D10"/>
  </mergeCells>
  <phoneticPr fontId="19" type="noConversion"/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Q146"/>
  <sheetViews>
    <sheetView zoomScale="85" zoomScaleNormal="85" workbookViewId="0">
      <selection activeCell="C31" sqref="C31"/>
    </sheetView>
  </sheetViews>
  <sheetFormatPr defaultColWidth="8.85546875" defaultRowHeight="15" x14ac:dyDescent="0.25"/>
  <cols>
    <col min="1" max="1" width="20" customWidth="1"/>
    <col min="2" max="2" width="13.42578125" customWidth="1"/>
    <col min="3" max="3" width="22.140625" customWidth="1"/>
    <col min="4" max="5" width="13.42578125" customWidth="1"/>
    <col min="6" max="6" width="7.42578125" bestFit="1" customWidth="1"/>
    <col min="7" max="7" width="12.28515625" bestFit="1" customWidth="1"/>
    <col min="8" max="8" width="7.42578125" bestFit="1" customWidth="1"/>
    <col min="9" max="9" width="6.140625" bestFit="1" customWidth="1"/>
    <col min="10" max="10" width="13.85546875" bestFit="1" customWidth="1"/>
    <col min="11" max="13" width="4.7109375" customWidth="1"/>
    <col min="14" max="14" width="15.5703125" bestFit="1" customWidth="1"/>
    <col min="15" max="15" width="12.7109375" bestFit="1" customWidth="1"/>
    <col min="16" max="16" width="13.5703125" customWidth="1"/>
    <col min="17" max="17" width="19.42578125" bestFit="1" customWidth="1"/>
  </cols>
  <sheetData>
    <row r="3" spans="1:9" ht="15.75" thickBot="1" x14ac:dyDescent="0.3"/>
    <row r="4" spans="1:9" ht="15.75" x14ac:dyDescent="0.25">
      <c r="A4" s="263" t="s">
        <v>162</v>
      </c>
      <c r="B4" s="284">
        <f>'Järjestelmä Tiedot'!B7</f>
        <v>0</v>
      </c>
      <c r="C4" s="284"/>
      <c r="D4" s="284"/>
      <c r="E4" s="284"/>
      <c r="F4" s="284"/>
      <c r="G4" s="284"/>
      <c r="H4" s="284"/>
      <c r="I4" s="285"/>
    </row>
    <row r="5" spans="1:9" ht="15.75" x14ac:dyDescent="0.25">
      <c r="A5" s="237" t="s">
        <v>111</v>
      </c>
      <c r="B5" s="286">
        <f>'Järjestelmä Tiedot'!B8</f>
        <v>0</v>
      </c>
      <c r="C5" s="286"/>
      <c r="D5" s="286"/>
      <c r="E5" s="286"/>
      <c r="F5" s="286"/>
      <c r="G5" s="286"/>
      <c r="H5" s="286"/>
      <c r="I5" s="287"/>
    </row>
    <row r="6" spans="1:9" ht="15.75" x14ac:dyDescent="0.25">
      <c r="A6" s="237" t="s">
        <v>177</v>
      </c>
      <c r="B6" s="286">
        <f>'Järjestelmä Tiedot'!B9</f>
        <v>0</v>
      </c>
      <c r="C6" s="286"/>
      <c r="D6" s="286"/>
      <c r="E6" s="286"/>
      <c r="F6" s="286"/>
      <c r="G6" s="286"/>
      <c r="H6" s="286"/>
      <c r="I6" s="287"/>
    </row>
    <row r="7" spans="1:9" ht="15.75" customHeight="1" x14ac:dyDescent="0.25">
      <c r="A7" s="237" t="s">
        <v>109</v>
      </c>
      <c r="B7" s="286">
        <f>'Järjestelmä Tiedot'!B11</f>
        <v>0</v>
      </c>
      <c r="C7" s="286"/>
      <c r="D7" s="286"/>
      <c r="E7" s="286"/>
      <c r="F7" s="286"/>
      <c r="G7" s="286"/>
      <c r="H7" s="286"/>
      <c r="I7" s="287"/>
    </row>
    <row r="8" spans="1:9" ht="39.75" customHeight="1" x14ac:dyDescent="0.25">
      <c r="A8" s="237" t="s">
        <v>174</v>
      </c>
      <c r="B8" s="286"/>
      <c r="C8" s="286"/>
      <c r="D8" s="286"/>
      <c r="E8" s="286"/>
      <c r="F8" s="286"/>
      <c r="G8" s="286"/>
      <c r="H8" s="286"/>
      <c r="I8" s="287"/>
    </row>
    <row r="9" spans="1:9" ht="15.75" x14ac:dyDescent="0.25">
      <c r="A9" s="243"/>
      <c r="B9" s="244"/>
      <c r="C9" s="244"/>
      <c r="D9" s="244"/>
      <c r="E9" s="244"/>
      <c r="F9" s="244"/>
      <c r="G9" s="244"/>
      <c r="H9" s="244"/>
      <c r="I9" s="245"/>
    </row>
    <row r="10" spans="1:9" x14ac:dyDescent="0.25">
      <c r="A10" s="8" t="s">
        <v>175</v>
      </c>
      <c r="B10" s="140"/>
      <c r="C10" s="140"/>
      <c r="D10" s="140"/>
      <c r="E10" s="140"/>
      <c r="F10" s="140"/>
      <c r="G10" s="140"/>
      <c r="H10" s="140"/>
      <c r="I10" s="241"/>
    </row>
    <row r="11" spans="1:9" ht="15.75" thickBot="1" x14ac:dyDescent="0.3">
      <c r="A11" s="177" t="s">
        <v>176</v>
      </c>
      <c r="B11" s="73"/>
      <c r="C11" s="73"/>
      <c r="D11" s="73"/>
      <c r="E11" s="73"/>
      <c r="F11" s="73"/>
      <c r="G11" s="73"/>
      <c r="H11" s="73"/>
      <c r="I11" s="242"/>
    </row>
    <row r="13" spans="1:9" x14ac:dyDescent="0.25">
      <c r="B13" t="s">
        <v>124</v>
      </c>
    </row>
    <row r="14" spans="1:9" ht="15.75" thickBot="1" x14ac:dyDescent="0.3"/>
    <row r="15" spans="1:9" x14ac:dyDescent="0.25">
      <c r="A15" s="305" t="s">
        <v>163</v>
      </c>
      <c r="B15" s="238" t="s">
        <v>126</v>
      </c>
      <c r="C15" s="51">
        <f>'Järjestelmä Tiedot'!B25</f>
        <v>0</v>
      </c>
      <c r="D15" s="40" t="s">
        <v>127</v>
      </c>
      <c r="E15" s="50">
        <f>C15*0.95</f>
        <v>0</v>
      </c>
    </row>
    <row r="16" spans="1:9" x14ac:dyDescent="0.25">
      <c r="A16" s="306"/>
      <c r="B16" s="239" t="s">
        <v>128</v>
      </c>
      <c r="C16" s="52"/>
      <c r="D16" s="288" t="s">
        <v>29</v>
      </c>
      <c r="E16" s="289"/>
    </row>
    <row r="17" spans="1:17" x14ac:dyDescent="0.25">
      <c r="A17" s="306"/>
      <c r="B17" s="239" t="s">
        <v>129</v>
      </c>
      <c r="C17" s="52"/>
      <c r="D17" s="97" t="s">
        <v>123</v>
      </c>
      <c r="E17" s="98" t="s">
        <v>120</v>
      </c>
    </row>
    <row r="18" spans="1:17" x14ac:dyDescent="0.25">
      <c r="A18" s="306"/>
      <c r="B18" s="239" t="s">
        <v>130</v>
      </c>
      <c r="C18" s="52"/>
      <c r="D18" s="196"/>
      <c r="E18" s="218"/>
    </row>
    <row r="19" spans="1:17" ht="15.75" thickBot="1" x14ac:dyDescent="0.3">
      <c r="A19" s="307"/>
      <c r="B19" s="240" t="s">
        <v>131</v>
      </c>
      <c r="C19" s="226"/>
      <c r="D19" s="73"/>
      <c r="E19" s="227"/>
    </row>
    <row r="20" spans="1:17" x14ac:dyDescent="0.25">
      <c r="P20" s="196"/>
    </row>
    <row r="21" spans="1:17" ht="15" customHeight="1" thickBot="1" x14ac:dyDescent="0.3">
      <c r="B21" s="93"/>
    </row>
    <row r="22" spans="1:17" ht="15" customHeight="1" x14ac:dyDescent="0.25">
      <c r="A22" s="305" t="s">
        <v>164</v>
      </c>
      <c r="B22" s="290"/>
      <c r="C22" s="291"/>
      <c r="D22" s="291"/>
      <c r="E22" s="291"/>
      <c r="F22" s="291"/>
      <c r="G22" s="291"/>
      <c r="H22" s="291"/>
      <c r="I22" s="291"/>
      <c r="J22" s="292"/>
      <c r="K22" s="308" t="s">
        <v>33</v>
      </c>
      <c r="L22" s="308"/>
      <c r="M22" s="308"/>
      <c r="N22" s="204" t="s">
        <v>197</v>
      </c>
      <c r="O22" s="205" t="s">
        <v>34</v>
      </c>
      <c r="P22" s="206" t="e">
        <f>ROUNDUP(N22*0.95,0)</f>
        <v>#VALUE!</v>
      </c>
      <c r="Q22" s="219" t="s">
        <v>125</v>
      </c>
    </row>
    <row r="23" spans="1:17" ht="15" customHeight="1" x14ac:dyDescent="0.25">
      <c r="A23" s="306"/>
      <c r="B23" s="296"/>
      <c r="C23" s="297"/>
      <c r="D23" s="297"/>
      <c r="E23" s="297"/>
      <c r="F23" s="297"/>
      <c r="G23" s="297"/>
      <c r="H23" s="297"/>
      <c r="I23" s="297"/>
      <c r="J23" s="298"/>
      <c r="K23" s="309" t="s">
        <v>35</v>
      </c>
      <c r="L23" s="310"/>
      <c r="M23" s="310"/>
      <c r="N23" s="52"/>
      <c r="O23" s="288" t="s">
        <v>29</v>
      </c>
      <c r="P23" s="311"/>
      <c r="Q23" s="218"/>
    </row>
    <row r="24" spans="1:17" ht="15" customHeight="1" x14ac:dyDescent="0.25">
      <c r="A24" s="306"/>
      <c r="B24" s="299" t="s">
        <v>122</v>
      </c>
      <c r="C24" s="312" t="s">
        <v>110</v>
      </c>
      <c r="D24" s="312" t="s">
        <v>47</v>
      </c>
      <c r="E24" s="312" t="s">
        <v>160</v>
      </c>
      <c r="F24" s="53" t="s">
        <v>38</v>
      </c>
      <c r="G24" s="195" t="s">
        <v>112</v>
      </c>
      <c r="H24" s="293" t="s">
        <v>26</v>
      </c>
      <c r="I24" s="294"/>
      <c r="J24" s="295"/>
      <c r="K24" s="301" t="s">
        <v>114</v>
      </c>
      <c r="L24" s="302"/>
      <c r="M24" s="302"/>
      <c r="N24" s="303" t="s">
        <v>115</v>
      </c>
      <c r="O24" s="97" t="str">
        <f>A22</f>
        <v>CLU 1</v>
      </c>
      <c r="P24" s="207" t="s">
        <v>120</v>
      </c>
      <c r="Q24" s="197" t="s">
        <v>149</v>
      </c>
    </row>
    <row r="25" spans="1:17" ht="15" customHeight="1" x14ac:dyDescent="0.25">
      <c r="A25" s="306"/>
      <c r="B25" s="300"/>
      <c r="C25" s="313"/>
      <c r="D25" s="313"/>
      <c r="E25" s="313"/>
      <c r="F25" s="53" t="s">
        <v>111</v>
      </c>
      <c r="G25" s="53" t="s">
        <v>111</v>
      </c>
      <c r="H25" s="53" t="s">
        <v>111</v>
      </c>
      <c r="I25" s="53" t="s">
        <v>113</v>
      </c>
      <c r="J25" s="53" t="s">
        <v>116</v>
      </c>
      <c r="K25" s="37" t="s">
        <v>13</v>
      </c>
      <c r="L25" s="37" t="s">
        <v>14</v>
      </c>
      <c r="M25" s="37" t="s">
        <v>15</v>
      </c>
      <c r="N25" s="304"/>
      <c r="O25" s="38" t="s">
        <v>104</v>
      </c>
      <c r="P25" s="208" t="s">
        <v>116</v>
      </c>
      <c r="Q25" s="36"/>
    </row>
    <row r="26" spans="1:17" ht="15" customHeight="1" x14ac:dyDescent="0.25">
      <c r="A26" s="306"/>
      <c r="B26" s="18">
        <v>1</v>
      </c>
      <c r="C26" s="54"/>
      <c r="D26" s="54"/>
      <c r="E26" s="54"/>
      <c r="F26" s="16">
        <v>1</v>
      </c>
      <c r="G26" s="16">
        <v>1</v>
      </c>
      <c r="H26" s="16">
        <v>1</v>
      </c>
      <c r="I26" s="16" t="s">
        <v>12</v>
      </c>
      <c r="J26" s="16">
        <v>15</v>
      </c>
      <c r="K26" s="14"/>
      <c r="L26" s="15"/>
      <c r="M26" s="39"/>
      <c r="N26" s="16"/>
      <c r="O26" s="17" t="s">
        <v>121</v>
      </c>
      <c r="P26" s="211">
        <v>15</v>
      </c>
      <c r="Q26" s="19"/>
    </row>
    <row r="27" spans="1:17" ht="15" customHeight="1" x14ac:dyDescent="0.25">
      <c r="A27" s="306"/>
      <c r="B27" s="18">
        <v>2</v>
      </c>
      <c r="C27" s="54"/>
      <c r="D27" s="54"/>
      <c r="E27" s="54"/>
      <c r="F27" s="16">
        <v>2</v>
      </c>
      <c r="G27" s="16">
        <v>2</v>
      </c>
      <c r="H27" s="16">
        <v>2</v>
      </c>
      <c r="I27" s="16" t="s">
        <v>12</v>
      </c>
      <c r="J27" s="16">
        <v>15</v>
      </c>
      <c r="K27" s="15"/>
      <c r="L27" s="39"/>
      <c r="M27" s="14"/>
      <c r="N27" s="16"/>
      <c r="O27" s="17" t="s">
        <v>121</v>
      </c>
      <c r="P27" s="211">
        <v>15</v>
      </c>
      <c r="Q27" s="19"/>
    </row>
    <row r="28" spans="1:17" ht="15" customHeight="1" x14ac:dyDescent="0.25">
      <c r="A28" s="306"/>
      <c r="B28" s="18">
        <v>3</v>
      </c>
      <c r="C28" s="54"/>
      <c r="D28" s="54"/>
      <c r="E28" s="54"/>
      <c r="F28" s="16">
        <v>3</v>
      </c>
      <c r="G28" s="16">
        <v>3</v>
      </c>
      <c r="H28" s="16">
        <v>3</v>
      </c>
      <c r="I28" s="16" t="s">
        <v>12</v>
      </c>
      <c r="J28" s="16">
        <v>15</v>
      </c>
      <c r="K28" s="39"/>
      <c r="L28" s="14"/>
      <c r="M28" s="15"/>
      <c r="N28" s="16"/>
      <c r="O28" s="17" t="s">
        <v>121</v>
      </c>
      <c r="P28" s="211">
        <v>15</v>
      </c>
      <c r="Q28" s="19"/>
    </row>
    <row r="29" spans="1:17" ht="15" customHeight="1" x14ac:dyDescent="0.25">
      <c r="A29" s="306"/>
      <c r="B29" s="18">
        <v>4</v>
      </c>
      <c r="C29" s="54"/>
      <c r="D29" s="54"/>
      <c r="E29" s="54"/>
      <c r="F29" s="16">
        <v>4</v>
      </c>
      <c r="G29" s="16">
        <v>4</v>
      </c>
      <c r="H29" s="16">
        <v>4</v>
      </c>
      <c r="I29" s="16" t="s">
        <v>12</v>
      </c>
      <c r="J29" s="16">
        <v>15</v>
      </c>
      <c r="K29" s="14"/>
      <c r="L29" s="15"/>
      <c r="M29" s="39"/>
      <c r="N29" s="16"/>
      <c r="O29" s="17" t="s">
        <v>121</v>
      </c>
      <c r="P29" s="211">
        <v>15</v>
      </c>
      <c r="Q29" s="19"/>
    </row>
    <row r="30" spans="1:17" ht="15" customHeight="1" x14ac:dyDescent="0.25">
      <c r="A30" s="306"/>
      <c r="B30" s="18">
        <v>5</v>
      </c>
      <c r="C30" s="54"/>
      <c r="D30" s="54"/>
      <c r="E30" s="54"/>
      <c r="F30" s="16">
        <v>5</v>
      </c>
      <c r="G30" s="16">
        <v>5</v>
      </c>
      <c r="H30" s="16">
        <v>5</v>
      </c>
      <c r="I30" s="16" t="s">
        <v>12</v>
      </c>
      <c r="J30" s="16">
        <v>15</v>
      </c>
      <c r="K30" s="15"/>
      <c r="L30" s="39"/>
      <c r="M30" s="14"/>
      <c r="N30" s="16"/>
      <c r="O30" s="17" t="s">
        <v>121</v>
      </c>
      <c r="P30" s="211">
        <v>15</v>
      </c>
      <c r="Q30" s="19"/>
    </row>
    <row r="31" spans="1:17" ht="15" customHeight="1" x14ac:dyDescent="0.25">
      <c r="A31" s="306"/>
      <c r="B31" s="18">
        <v>6</v>
      </c>
      <c r="C31" s="54"/>
      <c r="D31" s="54"/>
      <c r="E31" s="54"/>
      <c r="F31" s="16">
        <v>6</v>
      </c>
      <c r="G31" s="16">
        <v>6</v>
      </c>
      <c r="H31" s="16">
        <v>6</v>
      </c>
      <c r="I31" s="16" t="s">
        <v>12</v>
      </c>
      <c r="J31" s="16">
        <v>15</v>
      </c>
      <c r="K31" s="39"/>
      <c r="L31" s="14"/>
      <c r="M31" s="15"/>
      <c r="N31" s="16"/>
      <c r="O31" s="17" t="s">
        <v>121</v>
      </c>
      <c r="P31" s="211">
        <v>15</v>
      </c>
      <c r="Q31" s="19"/>
    </row>
    <row r="32" spans="1:17" ht="15" customHeight="1" x14ac:dyDescent="0.25">
      <c r="A32" s="306"/>
      <c r="B32" s="18">
        <v>7</v>
      </c>
      <c r="C32" s="54"/>
      <c r="D32" s="54"/>
      <c r="E32" s="54"/>
      <c r="F32" s="16">
        <v>7</v>
      </c>
      <c r="G32" s="16">
        <v>7</v>
      </c>
      <c r="H32" s="16">
        <v>7</v>
      </c>
      <c r="I32" s="16" t="s">
        <v>12</v>
      </c>
      <c r="J32" s="16">
        <v>15</v>
      </c>
      <c r="K32" s="14"/>
      <c r="L32" s="15"/>
      <c r="M32" s="39"/>
      <c r="N32" s="16"/>
      <c r="O32" s="17" t="s">
        <v>121</v>
      </c>
      <c r="P32" s="211">
        <v>15</v>
      </c>
      <c r="Q32" s="19"/>
    </row>
    <row r="33" spans="1:17" ht="15" customHeight="1" x14ac:dyDescent="0.25">
      <c r="A33" s="306"/>
      <c r="B33" s="18">
        <v>8</v>
      </c>
      <c r="C33" s="54"/>
      <c r="D33" s="54"/>
      <c r="E33" s="54"/>
      <c r="F33" s="16">
        <v>8</v>
      </c>
      <c r="G33" s="16">
        <v>8</v>
      </c>
      <c r="H33" s="16">
        <v>8</v>
      </c>
      <c r="I33" s="16" t="s">
        <v>12</v>
      </c>
      <c r="J33" s="16">
        <v>15</v>
      </c>
      <c r="K33" s="15"/>
      <c r="L33" s="39"/>
      <c r="M33" s="14"/>
      <c r="N33" s="16"/>
      <c r="O33" s="17" t="s">
        <v>121</v>
      </c>
      <c r="P33" s="211">
        <v>15</v>
      </c>
      <c r="Q33" s="19"/>
    </row>
    <row r="34" spans="1:17" ht="15" customHeight="1" x14ac:dyDescent="0.25">
      <c r="A34" s="306"/>
      <c r="B34" s="18">
        <v>9</v>
      </c>
      <c r="C34" s="54"/>
      <c r="D34" s="54"/>
      <c r="E34" s="54"/>
      <c r="F34" s="16">
        <v>9</v>
      </c>
      <c r="G34" s="16">
        <v>9</v>
      </c>
      <c r="H34" s="16">
        <v>9</v>
      </c>
      <c r="I34" s="16" t="s">
        <v>12</v>
      </c>
      <c r="J34" s="16">
        <v>15</v>
      </c>
      <c r="K34" s="39"/>
      <c r="L34" s="14"/>
      <c r="M34" s="15"/>
      <c r="N34" s="16"/>
      <c r="O34" s="17" t="s">
        <v>121</v>
      </c>
      <c r="P34" s="211">
        <v>15</v>
      </c>
      <c r="Q34" s="19"/>
    </row>
    <row r="35" spans="1:17" ht="15" customHeight="1" x14ac:dyDescent="0.25">
      <c r="A35" s="306"/>
      <c r="B35" s="18">
        <v>10</v>
      </c>
      <c r="C35" s="54"/>
      <c r="D35" s="54"/>
      <c r="E35" s="54"/>
      <c r="F35" s="16">
        <v>10</v>
      </c>
      <c r="G35" s="16">
        <v>10</v>
      </c>
      <c r="H35" s="16">
        <v>10</v>
      </c>
      <c r="I35" s="16" t="s">
        <v>12</v>
      </c>
      <c r="J35" s="16">
        <v>15</v>
      </c>
      <c r="K35" s="14"/>
      <c r="L35" s="15"/>
      <c r="M35" s="39"/>
      <c r="N35" s="16"/>
      <c r="O35" s="17" t="s">
        <v>121</v>
      </c>
      <c r="P35" s="211">
        <v>15</v>
      </c>
      <c r="Q35" s="19"/>
    </row>
    <row r="36" spans="1:17" ht="15" customHeight="1" x14ac:dyDescent="0.25">
      <c r="A36" s="306"/>
      <c r="B36" s="18">
        <v>11</v>
      </c>
      <c r="C36" s="54"/>
      <c r="D36" s="54"/>
      <c r="E36" s="54"/>
      <c r="F36" s="16">
        <v>11</v>
      </c>
      <c r="G36" s="16">
        <v>11</v>
      </c>
      <c r="H36" s="16">
        <v>11</v>
      </c>
      <c r="I36" s="16" t="s">
        <v>12</v>
      </c>
      <c r="J36" s="16">
        <v>15</v>
      </c>
      <c r="K36" s="15"/>
      <c r="L36" s="39"/>
      <c r="M36" s="14"/>
      <c r="N36" s="16"/>
      <c r="O36" s="17" t="s">
        <v>121</v>
      </c>
      <c r="P36" s="211">
        <v>15</v>
      </c>
      <c r="Q36" s="19"/>
    </row>
    <row r="37" spans="1:17" ht="15" customHeight="1" x14ac:dyDescent="0.25">
      <c r="A37" s="306"/>
      <c r="B37" s="18">
        <v>12</v>
      </c>
      <c r="C37" s="54"/>
      <c r="D37" s="54"/>
      <c r="E37" s="54"/>
      <c r="F37" s="16">
        <v>12</v>
      </c>
      <c r="G37" s="16">
        <v>12</v>
      </c>
      <c r="H37" s="16">
        <v>12</v>
      </c>
      <c r="I37" s="16" t="s">
        <v>12</v>
      </c>
      <c r="J37" s="16">
        <v>15</v>
      </c>
      <c r="K37" s="39"/>
      <c r="L37" s="14"/>
      <c r="M37" s="15"/>
      <c r="N37" s="16"/>
      <c r="O37" s="17" t="s">
        <v>121</v>
      </c>
      <c r="P37" s="211">
        <v>15</v>
      </c>
      <c r="Q37" s="19"/>
    </row>
    <row r="38" spans="1:17" ht="15" customHeight="1" x14ac:dyDescent="0.25">
      <c r="A38" s="306"/>
      <c r="B38" s="18">
        <v>13</v>
      </c>
      <c r="C38" s="54"/>
      <c r="D38" s="54"/>
      <c r="E38" s="54"/>
      <c r="F38" s="16">
        <v>13</v>
      </c>
      <c r="G38" s="16">
        <v>13</v>
      </c>
      <c r="H38" s="16">
        <v>13</v>
      </c>
      <c r="I38" s="16" t="s">
        <v>12</v>
      </c>
      <c r="J38" s="16">
        <v>15</v>
      </c>
      <c r="K38" s="14"/>
      <c r="L38" s="15"/>
      <c r="M38" s="39"/>
      <c r="N38" s="16"/>
      <c r="O38" s="17" t="s">
        <v>121</v>
      </c>
      <c r="P38" s="211">
        <v>15</v>
      </c>
      <c r="Q38" s="19"/>
    </row>
    <row r="39" spans="1:17" ht="15" customHeight="1" x14ac:dyDescent="0.25">
      <c r="A39" s="306"/>
      <c r="B39" s="18">
        <v>14</v>
      </c>
      <c r="C39" s="54"/>
      <c r="D39" s="54"/>
      <c r="E39" s="54"/>
      <c r="F39" s="16">
        <v>14</v>
      </c>
      <c r="G39" s="16">
        <v>14</v>
      </c>
      <c r="H39" s="16">
        <v>14</v>
      </c>
      <c r="I39" s="16" t="s">
        <v>12</v>
      </c>
      <c r="J39" s="16">
        <v>15</v>
      </c>
      <c r="K39" s="15"/>
      <c r="L39" s="39"/>
      <c r="M39" s="14"/>
      <c r="N39" s="16"/>
      <c r="O39" s="17" t="s">
        <v>121</v>
      </c>
      <c r="P39" s="211">
        <v>15</v>
      </c>
      <c r="Q39" s="19"/>
    </row>
    <row r="40" spans="1:17" ht="15" customHeight="1" x14ac:dyDescent="0.25">
      <c r="A40" s="306"/>
      <c r="B40" s="18">
        <v>15</v>
      </c>
      <c r="C40" s="54"/>
      <c r="D40" s="54"/>
      <c r="E40" s="54"/>
      <c r="F40" s="16">
        <v>15</v>
      </c>
      <c r="G40" s="16">
        <v>15</v>
      </c>
      <c r="H40" s="16">
        <v>15</v>
      </c>
      <c r="I40" s="16" t="s">
        <v>12</v>
      </c>
      <c r="J40" s="16">
        <v>15</v>
      </c>
      <c r="K40" s="39"/>
      <c r="L40" s="14"/>
      <c r="M40" s="15"/>
      <c r="N40" s="16"/>
      <c r="O40" s="17" t="s">
        <v>121</v>
      </c>
      <c r="P40" s="211">
        <v>15</v>
      </c>
      <c r="Q40" s="19"/>
    </row>
    <row r="41" spans="1:17" ht="15" customHeight="1" thickBot="1" x14ac:dyDescent="0.3">
      <c r="A41" s="307"/>
      <c r="B41" s="33">
        <v>16</v>
      </c>
      <c r="C41" s="55"/>
      <c r="D41" s="55"/>
      <c r="E41" s="55"/>
      <c r="F41" s="16">
        <v>16</v>
      </c>
      <c r="G41" s="16">
        <v>16</v>
      </c>
      <c r="H41" s="16">
        <v>16</v>
      </c>
      <c r="I41" s="16" t="s">
        <v>12</v>
      </c>
      <c r="J41" s="16">
        <v>15</v>
      </c>
      <c r="K41" s="44"/>
      <c r="L41" s="48"/>
      <c r="M41" s="46"/>
      <c r="N41" s="34"/>
      <c r="O41" s="17" t="s">
        <v>121</v>
      </c>
      <c r="P41" s="211">
        <v>15</v>
      </c>
      <c r="Q41" s="35"/>
    </row>
    <row r="42" spans="1:17" ht="15" customHeight="1" thickBot="1" x14ac:dyDescent="0.3"/>
    <row r="43" spans="1:17" ht="15" customHeight="1" x14ac:dyDescent="0.25">
      <c r="A43" s="305" t="s">
        <v>191</v>
      </c>
      <c r="B43" s="290"/>
      <c r="C43" s="291"/>
      <c r="D43" s="291"/>
      <c r="E43" s="291"/>
      <c r="F43" s="291"/>
      <c r="G43" s="291"/>
      <c r="H43" s="291"/>
      <c r="I43" s="291"/>
      <c r="J43" s="292"/>
      <c r="K43" s="308" t="s">
        <v>33</v>
      </c>
      <c r="L43" s="308"/>
      <c r="M43" s="308"/>
      <c r="N43" s="204" t="s">
        <v>197</v>
      </c>
      <c r="O43" s="205" t="s">
        <v>34</v>
      </c>
      <c r="P43" s="206" t="e">
        <f>ROUNDUP(N43*0.95,0)</f>
        <v>#VALUE!</v>
      </c>
      <c r="Q43" s="254" t="s">
        <v>125</v>
      </c>
    </row>
    <row r="44" spans="1:17" ht="15" customHeight="1" x14ac:dyDescent="0.25">
      <c r="A44" s="306"/>
      <c r="B44" s="296"/>
      <c r="C44" s="297"/>
      <c r="D44" s="297"/>
      <c r="E44" s="297"/>
      <c r="F44" s="297"/>
      <c r="G44" s="297"/>
      <c r="H44" s="297"/>
      <c r="I44" s="297"/>
      <c r="J44" s="298"/>
      <c r="K44" s="309" t="s">
        <v>35</v>
      </c>
      <c r="L44" s="310"/>
      <c r="M44" s="310"/>
      <c r="N44" s="52"/>
      <c r="O44" s="288" t="s">
        <v>29</v>
      </c>
      <c r="P44" s="311"/>
      <c r="Q44" s="218"/>
    </row>
    <row r="45" spans="1:17" ht="15" customHeight="1" x14ac:dyDescent="0.25">
      <c r="A45" s="306"/>
      <c r="B45" s="299" t="s">
        <v>122</v>
      </c>
      <c r="C45" s="312" t="s">
        <v>110</v>
      </c>
      <c r="D45" s="312" t="s">
        <v>47</v>
      </c>
      <c r="E45" s="312" t="s">
        <v>160</v>
      </c>
      <c r="F45" s="53" t="s">
        <v>38</v>
      </c>
      <c r="G45" s="255" t="s">
        <v>112</v>
      </c>
      <c r="H45" s="293" t="s">
        <v>26</v>
      </c>
      <c r="I45" s="294"/>
      <c r="J45" s="295"/>
      <c r="K45" s="301" t="s">
        <v>114</v>
      </c>
      <c r="L45" s="302"/>
      <c r="M45" s="302"/>
      <c r="N45" s="303" t="s">
        <v>115</v>
      </c>
      <c r="O45" s="97" t="str">
        <f>A43</f>
        <v>CLU 2</v>
      </c>
      <c r="P45" s="207" t="s">
        <v>120</v>
      </c>
      <c r="Q45" s="253" t="s">
        <v>149</v>
      </c>
    </row>
    <row r="46" spans="1:17" ht="15" customHeight="1" x14ac:dyDescent="0.25">
      <c r="A46" s="306"/>
      <c r="B46" s="300"/>
      <c r="C46" s="313"/>
      <c r="D46" s="313"/>
      <c r="E46" s="313"/>
      <c r="F46" s="53" t="s">
        <v>111</v>
      </c>
      <c r="G46" s="53" t="s">
        <v>111</v>
      </c>
      <c r="H46" s="53" t="s">
        <v>111</v>
      </c>
      <c r="I46" s="53" t="s">
        <v>113</v>
      </c>
      <c r="J46" s="53" t="s">
        <v>116</v>
      </c>
      <c r="K46" s="37" t="s">
        <v>13</v>
      </c>
      <c r="L46" s="37" t="s">
        <v>14</v>
      </c>
      <c r="M46" s="37" t="s">
        <v>15</v>
      </c>
      <c r="N46" s="304"/>
      <c r="O46" s="38" t="s">
        <v>104</v>
      </c>
      <c r="P46" s="208" t="s">
        <v>116</v>
      </c>
      <c r="Q46" s="36"/>
    </row>
    <row r="47" spans="1:17" ht="15" customHeight="1" x14ac:dyDescent="0.25">
      <c r="A47" s="306"/>
      <c r="B47" s="18">
        <v>1</v>
      </c>
      <c r="C47" s="54"/>
      <c r="D47" s="54"/>
      <c r="E47" s="54"/>
      <c r="F47" s="16">
        <v>1</v>
      </c>
      <c r="G47" s="16">
        <v>1</v>
      </c>
      <c r="H47" s="16">
        <v>1</v>
      </c>
      <c r="I47" s="16" t="s">
        <v>12</v>
      </c>
      <c r="J47" s="16">
        <v>15</v>
      </c>
      <c r="K47" s="15"/>
      <c r="L47" s="39"/>
      <c r="M47" s="14"/>
      <c r="N47" s="16"/>
      <c r="O47" s="17" t="s">
        <v>121</v>
      </c>
      <c r="P47" s="211">
        <v>15</v>
      </c>
      <c r="Q47" s="19"/>
    </row>
    <row r="48" spans="1:17" ht="15" customHeight="1" x14ac:dyDescent="0.25">
      <c r="A48" s="306"/>
      <c r="B48" s="18">
        <v>2</v>
      </c>
      <c r="C48" s="54"/>
      <c r="D48" s="54"/>
      <c r="E48" s="54"/>
      <c r="F48" s="16">
        <v>2</v>
      </c>
      <c r="G48" s="16">
        <v>2</v>
      </c>
      <c r="H48" s="16">
        <v>2</v>
      </c>
      <c r="I48" s="16" t="s">
        <v>12</v>
      </c>
      <c r="J48" s="16">
        <v>15</v>
      </c>
      <c r="K48" s="39"/>
      <c r="L48" s="14"/>
      <c r="M48" s="15"/>
      <c r="N48" s="16"/>
      <c r="O48" s="17" t="s">
        <v>121</v>
      </c>
      <c r="P48" s="211">
        <v>15</v>
      </c>
      <c r="Q48" s="19"/>
    </row>
    <row r="49" spans="1:17" ht="15" customHeight="1" x14ac:dyDescent="0.25">
      <c r="A49" s="306"/>
      <c r="B49" s="18">
        <v>3</v>
      </c>
      <c r="C49" s="54"/>
      <c r="D49" s="54"/>
      <c r="E49" s="54"/>
      <c r="F49" s="16">
        <v>3</v>
      </c>
      <c r="G49" s="16">
        <v>3</v>
      </c>
      <c r="H49" s="16">
        <v>3</v>
      </c>
      <c r="I49" s="16" t="s">
        <v>12</v>
      </c>
      <c r="J49" s="16">
        <v>15</v>
      </c>
      <c r="K49" s="14"/>
      <c r="L49" s="15"/>
      <c r="M49" s="39"/>
      <c r="N49" s="16"/>
      <c r="O49" s="17" t="s">
        <v>121</v>
      </c>
      <c r="P49" s="211">
        <v>15</v>
      </c>
      <c r="Q49" s="19"/>
    </row>
    <row r="50" spans="1:17" ht="15" customHeight="1" x14ac:dyDescent="0.25">
      <c r="A50" s="306"/>
      <c r="B50" s="18">
        <v>4</v>
      </c>
      <c r="C50" s="54"/>
      <c r="D50" s="54"/>
      <c r="E50" s="54"/>
      <c r="F50" s="16">
        <v>4</v>
      </c>
      <c r="G50" s="16">
        <v>4</v>
      </c>
      <c r="H50" s="16">
        <v>4</v>
      </c>
      <c r="I50" s="16" t="s">
        <v>12</v>
      </c>
      <c r="J50" s="16">
        <v>15</v>
      </c>
      <c r="K50" s="15"/>
      <c r="L50" s="39"/>
      <c r="M50" s="14"/>
      <c r="N50" s="16"/>
      <c r="O50" s="17" t="s">
        <v>121</v>
      </c>
      <c r="P50" s="211">
        <v>15</v>
      </c>
      <c r="Q50" s="19"/>
    </row>
    <row r="51" spans="1:17" ht="15" customHeight="1" x14ac:dyDescent="0.25">
      <c r="A51" s="306"/>
      <c r="B51" s="18">
        <v>5</v>
      </c>
      <c r="C51" s="54"/>
      <c r="D51" s="54"/>
      <c r="E51" s="54"/>
      <c r="F51" s="16">
        <v>5</v>
      </c>
      <c r="G51" s="16">
        <v>5</v>
      </c>
      <c r="H51" s="16">
        <v>5</v>
      </c>
      <c r="I51" s="16" t="s">
        <v>12</v>
      </c>
      <c r="J51" s="16">
        <v>15</v>
      </c>
      <c r="K51" s="39"/>
      <c r="L51" s="14"/>
      <c r="M51" s="15"/>
      <c r="N51" s="16"/>
      <c r="O51" s="17" t="s">
        <v>121</v>
      </c>
      <c r="P51" s="211">
        <v>15</v>
      </c>
      <c r="Q51" s="19"/>
    </row>
    <row r="52" spans="1:17" ht="15" customHeight="1" x14ac:dyDescent="0.25">
      <c r="A52" s="306"/>
      <c r="B52" s="18">
        <v>6</v>
      </c>
      <c r="C52" s="54"/>
      <c r="D52" s="54"/>
      <c r="E52" s="54"/>
      <c r="F52" s="16">
        <v>6</v>
      </c>
      <c r="G52" s="16">
        <v>6</v>
      </c>
      <c r="H52" s="16">
        <v>6</v>
      </c>
      <c r="I52" s="16" t="s">
        <v>12</v>
      </c>
      <c r="J52" s="16">
        <v>15</v>
      </c>
      <c r="K52" s="14"/>
      <c r="L52" s="15"/>
      <c r="M52" s="39"/>
      <c r="N52" s="16"/>
      <c r="O52" s="17" t="s">
        <v>121</v>
      </c>
      <c r="P52" s="211">
        <v>15</v>
      </c>
      <c r="Q52" s="19"/>
    </row>
    <row r="53" spans="1:17" ht="15" customHeight="1" x14ac:dyDescent="0.25">
      <c r="A53" s="306"/>
      <c r="B53" s="18">
        <v>7</v>
      </c>
      <c r="C53" s="54"/>
      <c r="D53" s="54"/>
      <c r="E53" s="54"/>
      <c r="F53" s="16">
        <v>7</v>
      </c>
      <c r="G53" s="16">
        <v>7</v>
      </c>
      <c r="H53" s="16">
        <v>7</v>
      </c>
      <c r="I53" s="16" t="s">
        <v>12</v>
      </c>
      <c r="J53" s="16">
        <v>15</v>
      </c>
      <c r="K53" s="15"/>
      <c r="L53" s="39"/>
      <c r="M53" s="14"/>
      <c r="N53" s="16"/>
      <c r="O53" s="17" t="s">
        <v>121</v>
      </c>
      <c r="P53" s="211">
        <v>15</v>
      </c>
      <c r="Q53" s="19"/>
    </row>
    <row r="54" spans="1:17" ht="15" customHeight="1" x14ac:dyDescent="0.25">
      <c r="A54" s="306"/>
      <c r="B54" s="18">
        <v>8</v>
      </c>
      <c r="C54" s="54"/>
      <c r="D54" s="54"/>
      <c r="E54" s="54"/>
      <c r="F54" s="16">
        <v>8</v>
      </c>
      <c r="G54" s="16">
        <v>8</v>
      </c>
      <c r="H54" s="16">
        <v>8</v>
      </c>
      <c r="I54" s="16" t="s">
        <v>12</v>
      </c>
      <c r="J54" s="16">
        <v>15</v>
      </c>
      <c r="K54" s="39"/>
      <c r="L54" s="14"/>
      <c r="M54" s="15"/>
      <c r="N54" s="16"/>
      <c r="O54" s="17" t="s">
        <v>121</v>
      </c>
      <c r="P54" s="211">
        <v>15</v>
      </c>
      <c r="Q54" s="19"/>
    </row>
    <row r="55" spans="1:17" ht="15" customHeight="1" x14ac:dyDescent="0.25">
      <c r="A55" s="306"/>
      <c r="B55" s="18">
        <v>9</v>
      </c>
      <c r="C55" s="54"/>
      <c r="D55" s="54"/>
      <c r="E55" s="54"/>
      <c r="F55" s="16">
        <v>9</v>
      </c>
      <c r="G55" s="16">
        <v>9</v>
      </c>
      <c r="H55" s="16">
        <v>9</v>
      </c>
      <c r="I55" s="16" t="s">
        <v>12</v>
      </c>
      <c r="J55" s="16">
        <v>15</v>
      </c>
      <c r="K55" s="14"/>
      <c r="L55" s="15"/>
      <c r="M55" s="39"/>
      <c r="N55" s="16"/>
      <c r="O55" s="17" t="s">
        <v>121</v>
      </c>
      <c r="P55" s="211">
        <v>15</v>
      </c>
      <c r="Q55" s="19"/>
    </row>
    <row r="56" spans="1:17" ht="15" customHeight="1" x14ac:dyDescent="0.25">
      <c r="A56" s="306"/>
      <c r="B56" s="18">
        <v>10</v>
      </c>
      <c r="C56" s="54"/>
      <c r="D56" s="54"/>
      <c r="E56" s="54"/>
      <c r="F56" s="16">
        <v>10</v>
      </c>
      <c r="G56" s="16">
        <v>10</v>
      </c>
      <c r="H56" s="16">
        <v>10</v>
      </c>
      <c r="I56" s="16" t="s">
        <v>12</v>
      </c>
      <c r="J56" s="16">
        <v>15</v>
      </c>
      <c r="K56" s="15"/>
      <c r="L56" s="39"/>
      <c r="M56" s="14"/>
      <c r="N56" s="16"/>
      <c r="O56" s="17" t="s">
        <v>121</v>
      </c>
      <c r="P56" s="211">
        <v>15</v>
      </c>
      <c r="Q56" s="19"/>
    </row>
    <row r="57" spans="1:17" ht="15" customHeight="1" x14ac:dyDescent="0.25">
      <c r="A57" s="306"/>
      <c r="B57" s="18">
        <v>11</v>
      </c>
      <c r="C57" s="54"/>
      <c r="D57" s="54"/>
      <c r="E57" s="54"/>
      <c r="F57" s="16">
        <v>11</v>
      </c>
      <c r="G57" s="16">
        <v>11</v>
      </c>
      <c r="H57" s="16">
        <v>11</v>
      </c>
      <c r="I57" s="16" t="s">
        <v>12</v>
      </c>
      <c r="J57" s="16">
        <v>15</v>
      </c>
      <c r="K57" s="39"/>
      <c r="L57" s="14"/>
      <c r="M57" s="15"/>
      <c r="N57" s="16"/>
      <c r="O57" s="17" t="s">
        <v>121</v>
      </c>
      <c r="P57" s="211">
        <v>15</v>
      </c>
      <c r="Q57" s="19"/>
    </row>
    <row r="58" spans="1:17" ht="15" customHeight="1" x14ac:dyDescent="0.25">
      <c r="A58" s="306"/>
      <c r="B58" s="18">
        <v>12</v>
      </c>
      <c r="C58" s="54"/>
      <c r="D58" s="54"/>
      <c r="E58" s="54"/>
      <c r="F58" s="16">
        <v>12</v>
      </c>
      <c r="G58" s="16">
        <v>12</v>
      </c>
      <c r="H58" s="16">
        <v>12</v>
      </c>
      <c r="I58" s="16" t="s">
        <v>12</v>
      </c>
      <c r="J58" s="16">
        <v>15</v>
      </c>
      <c r="K58" s="14"/>
      <c r="L58" s="15"/>
      <c r="M58" s="39"/>
      <c r="N58" s="16"/>
      <c r="O58" s="17" t="s">
        <v>121</v>
      </c>
      <c r="P58" s="211">
        <v>15</v>
      </c>
      <c r="Q58" s="19"/>
    </row>
    <row r="59" spans="1:17" ht="15" customHeight="1" x14ac:dyDescent="0.25">
      <c r="A59" s="306"/>
      <c r="B59" s="18">
        <v>13</v>
      </c>
      <c r="C59" s="54"/>
      <c r="D59" s="54"/>
      <c r="E59" s="54"/>
      <c r="F59" s="16">
        <v>13</v>
      </c>
      <c r="G59" s="16">
        <v>13</v>
      </c>
      <c r="H59" s="16">
        <v>13</v>
      </c>
      <c r="I59" s="16" t="s">
        <v>12</v>
      </c>
      <c r="J59" s="16">
        <v>15</v>
      </c>
      <c r="K59" s="15"/>
      <c r="L59" s="39"/>
      <c r="M59" s="14"/>
      <c r="N59" s="16"/>
      <c r="O59" s="17" t="s">
        <v>121</v>
      </c>
      <c r="P59" s="211">
        <v>15</v>
      </c>
      <c r="Q59" s="19"/>
    </row>
    <row r="60" spans="1:17" ht="15" customHeight="1" x14ac:dyDescent="0.25">
      <c r="A60" s="306"/>
      <c r="B60" s="18">
        <v>14</v>
      </c>
      <c r="C60" s="54"/>
      <c r="D60" s="54"/>
      <c r="E60" s="54"/>
      <c r="F60" s="16">
        <v>14</v>
      </c>
      <c r="G60" s="16">
        <v>14</v>
      </c>
      <c r="H60" s="16">
        <v>14</v>
      </c>
      <c r="I60" s="16" t="s">
        <v>12</v>
      </c>
      <c r="J60" s="16">
        <v>15</v>
      </c>
      <c r="K60" s="39"/>
      <c r="L60" s="14"/>
      <c r="M60" s="15"/>
      <c r="N60" s="16"/>
      <c r="O60" s="17" t="s">
        <v>121</v>
      </c>
      <c r="P60" s="211">
        <v>15</v>
      </c>
      <c r="Q60" s="19"/>
    </row>
    <row r="61" spans="1:17" ht="15" customHeight="1" thickBot="1" x14ac:dyDescent="0.3">
      <c r="A61" s="306"/>
      <c r="B61" s="18">
        <v>15</v>
      </c>
      <c r="C61" s="54"/>
      <c r="D61" s="54"/>
      <c r="E61" s="54"/>
      <c r="F61" s="16">
        <v>15</v>
      </c>
      <c r="G61" s="16">
        <v>15</v>
      </c>
      <c r="H61" s="16">
        <v>15</v>
      </c>
      <c r="I61" s="16" t="s">
        <v>12</v>
      </c>
      <c r="J61" s="16">
        <v>15</v>
      </c>
      <c r="K61" s="44"/>
      <c r="L61" s="48"/>
      <c r="M61" s="46"/>
      <c r="N61" s="16"/>
      <c r="O61" s="17" t="s">
        <v>121</v>
      </c>
      <c r="P61" s="211">
        <v>15</v>
      </c>
      <c r="Q61" s="19"/>
    </row>
    <row r="62" spans="1:17" ht="15" customHeight="1" thickBot="1" x14ac:dyDescent="0.3">
      <c r="A62" s="307"/>
      <c r="B62" s="33">
        <v>16</v>
      </c>
      <c r="C62" s="55"/>
      <c r="D62" s="55"/>
      <c r="E62" s="55"/>
      <c r="F62" s="16">
        <v>16</v>
      </c>
      <c r="G62" s="16">
        <v>16</v>
      </c>
      <c r="H62" s="16">
        <v>16</v>
      </c>
      <c r="I62" s="16" t="s">
        <v>12</v>
      </c>
      <c r="J62" s="16">
        <v>15</v>
      </c>
      <c r="K62" s="15"/>
      <c r="L62" s="39"/>
      <c r="M62" s="14"/>
      <c r="N62" s="34"/>
      <c r="O62" s="17" t="s">
        <v>121</v>
      </c>
      <c r="P62" s="211">
        <v>15</v>
      </c>
      <c r="Q62" s="35"/>
    </row>
    <row r="63" spans="1:17" ht="15" customHeight="1" thickBot="1" x14ac:dyDescent="0.3"/>
    <row r="64" spans="1:17" ht="15" customHeight="1" x14ac:dyDescent="0.25">
      <c r="A64" s="305" t="s">
        <v>192</v>
      </c>
      <c r="B64" s="290"/>
      <c r="C64" s="291"/>
      <c r="D64" s="291"/>
      <c r="E64" s="291"/>
      <c r="F64" s="291"/>
      <c r="G64" s="291"/>
      <c r="H64" s="291"/>
      <c r="I64" s="291"/>
      <c r="J64" s="292"/>
      <c r="K64" s="308" t="s">
        <v>33</v>
      </c>
      <c r="L64" s="308"/>
      <c r="M64" s="308"/>
      <c r="N64" s="204" t="s">
        <v>197</v>
      </c>
      <c r="O64" s="205" t="s">
        <v>34</v>
      </c>
      <c r="P64" s="206" t="e">
        <f>ROUNDUP(N64*0.95,0)</f>
        <v>#VALUE!</v>
      </c>
      <c r="Q64" s="254" t="s">
        <v>125</v>
      </c>
    </row>
    <row r="65" spans="1:17" ht="15" customHeight="1" x14ac:dyDescent="0.25">
      <c r="A65" s="306"/>
      <c r="B65" s="296"/>
      <c r="C65" s="297"/>
      <c r="D65" s="297"/>
      <c r="E65" s="297"/>
      <c r="F65" s="297"/>
      <c r="G65" s="297"/>
      <c r="H65" s="297"/>
      <c r="I65" s="297"/>
      <c r="J65" s="298"/>
      <c r="K65" s="309" t="s">
        <v>35</v>
      </c>
      <c r="L65" s="310"/>
      <c r="M65" s="310"/>
      <c r="N65" s="52"/>
      <c r="O65" s="288" t="s">
        <v>29</v>
      </c>
      <c r="P65" s="311"/>
      <c r="Q65" s="218"/>
    </row>
    <row r="66" spans="1:17" ht="15" customHeight="1" x14ac:dyDescent="0.25">
      <c r="A66" s="306"/>
      <c r="B66" s="299" t="s">
        <v>122</v>
      </c>
      <c r="C66" s="312" t="s">
        <v>110</v>
      </c>
      <c r="D66" s="312" t="s">
        <v>47</v>
      </c>
      <c r="E66" s="312" t="s">
        <v>160</v>
      </c>
      <c r="F66" s="53" t="s">
        <v>38</v>
      </c>
      <c r="G66" s="255" t="s">
        <v>112</v>
      </c>
      <c r="H66" s="293" t="s">
        <v>26</v>
      </c>
      <c r="I66" s="294"/>
      <c r="J66" s="295"/>
      <c r="K66" s="301" t="s">
        <v>114</v>
      </c>
      <c r="L66" s="302"/>
      <c r="M66" s="302"/>
      <c r="N66" s="303" t="s">
        <v>115</v>
      </c>
      <c r="O66" s="97" t="str">
        <f>A64</f>
        <v>CLU 3</v>
      </c>
      <c r="P66" s="207" t="s">
        <v>120</v>
      </c>
      <c r="Q66" s="253" t="s">
        <v>149</v>
      </c>
    </row>
    <row r="67" spans="1:17" ht="15" customHeight="1" x14ac:dyDescent="0.25">
      <c r="A67" s="306"/>
      <c r="B67" s="300"/>
      <c r="C67" s="313"/>
      <c r="D67" s="313"/>
      <c r="E67" s="313"/>
      <c r="F67" s="53" t="s">
        <v>111</v>
      </c>
      <c r="G67" s="53" t="s">
        <v>111</v>
      </c>
      <c r="H67" s="53" t="s">
        <v>111</v>
      </c>
      <c r="I67" s="53" t="s">
        <v>113</v>
      </c>
      <c r="J67" s="53" t="s">
        <v>116</v>
      </c>
      <c r="K67" s="37" t="s">
        <v>13</v>
      </c>
      <c r="L67" s="37" t="s">
        <v>14</v>
      </c>
      <c r="M67" s="37" t="s">
        <v>15</v>
      </c>
      <c r="N67" s="304"/>
      <c r="O67" s="38" t="s">
        <v>104</v>
      </c>
      <c r="P67" s="208" t="s">
        <v>116</v>
      </c>
      <c r="Q67" s="36"/>
    </row>
    <row r="68" spans="1:17" ht="15" customHeight="1" x14ac:dyDescent="0.25">
      <c r="A68" s="306"/>
      <c r="B68" s="18">
        <v>1</v>
      </c>
      <c r="C68" s="54"/>
      <c r="D68" s="54"/>
      <c r="E68" s="54"/>
      <c r="F68" s="16">
        <v>1</v>
      </c>
      <c r="G68" s="16">
        <v>1</v>
      </c>
      <c r="H68" s="16">
        <v>1</v>
      </c>
      <c r="I68" s="16" t="s">
        <v>12</v>
      </c>
      <c r="J68" s="16">
        <v>15</v>
      </c>
      <c r="K68" s="39"/>
      <c r="L68" s="14"/>
      <c r="M68" s="15"/>
      <c r="N68" s="16"/>
      <c r="O68" s="17" t="s">
        <v>121</v>
      </c>
      <c r="P68" s="211">
        <v>15</v>
      </c>
      <c r="Q68" s="19"/>
    </row>
    <row r="69" spans="1:17" ht="15" customHeight="1" x14ac:dyDescent="0.25">
      <c r="A69" s="306"/>
      <c r="B69" s="18">
        <v>2</v>
      </c>
      <c r="C69" s="54"/>
      <c r="D69" s="54"/>
      <c r="E69" s="54"/>
      <c r="F69" s="16">
        <v>2</v>
      </c>
      <c r="G69" s="16">
        <v>2</v>
      </c>
      <c r="H69" s="16">
        <v>2</v>
      </c>
      <c r="I69" s="16" t="s">
        <v>12</v>
      </c>
      <c r="J69" s="16">
        <v>15</v>
      </c>
      <c r="K69" s="14"/>
      <c r="L69" s="15"/>
      <c r="M69" s="39"/>
      <c r="N69" s="16"/>
      <c r="O69" s="17" t="s">
        <v>121</v>
      </c>
      <c r="P69" s="211">
        <v>15</v>
      </c>
      <c r="Q69" s="19"/>
    </row>
    <row r="70" spans="1:17" ht="15" customHeight="1" x14ac:dyDescent="0.25">
      <c r="A70" s="306"/>
      <c r="B70" s="18">
        <v>3</v>
      </c>
      <c r="C70" s="54"/>
      <c r="D70" s="54"/>
      <c r="E70" s="54"/>
      <c r="F70" s="16">
        <v>3</v>
      </c>
      <c r="G70" s="16">
        <v>3</v>
      </c>
      <c r="H70" s="16">
        <v>3</v>
      </c>
      <c r="I70" s="16" t="s">
        <v>12</v>
      </c>
      <c r="J70" s="16">
        <v>15</v>
      </c>
      <c r="K70" s="15"/>
      <c r="L70" s="39"/>
      <c r="M70" s="14"/>
      <c r="N70" s="16"/>
      <c r="O70" s="17" t="s">
        <v>121</v>
      </c>
      <c r="P70" s="211">
        <v>15</v>
      </c>
      <c r="Q70" s="19"/>
    </row>
    <row r="71" spans="1:17" ht="15" customHeight="1" x14ac:dyDescent="0.25">
      <c r="A71" s="306"/>
      <c r="B71" s="18">
        <v>4</v>
      </c>
      <c r="C71" s="54"/>
      <c r="D71" s="54"/>
      <c r="E71" s="54"/>
      <c r="F71" s="16">
        <v>4</v>
      </c>
      <c r="G71" s="16">
        <v>4</v>
      </c>
      <c r="H71" s="16">
        <v>4</v>
      </c>
      <c r="I71" s="16" t="s">
        <v>12</v>
      </c>
      <c r="J71" s="16">
        <v>15</v>
      </c>
      <c r="K71" s="39"/>
      <c r="L71" s="14"/>
      <c r="M71" s="15"/>
      <c r="N71" s="16"/>
      <c r="O71" s="17" t="s">
        <v>121</v>
      </c>
      <c r="P71" s="211">
        <v>15</v>
      </c>
      <c r="Q71" s="19"/>
    </row>
    <row r="72" spans="1:17" ht="15" customHeight="1" x14ac:dyDescent="0.25">
      <c r="A72" s="306"/>
      <c r="B72" s="18">
        <v>5</v>
      </c>
      <c r="C72" s="54"/>
      <c r="D72" s="54"/>
      <c r="E72" s="54"/>
      <c r="F72" s="16">
        <v>5</v>
      </c>
      <c r="G72" s="16">
        <v>5</v>
      </c>
      <c r="H72" s="16">
        <v>5</v>
      </c>
      <c r="I72" s="16" t="s">
        <v>12</v>
      </c>
      <c r="J72" s="16">
        <v>15</v>
      </c>
      <c r="K72" s="14"/>
      <c r="L72" s="15"/>
      <c r="M72" s="39"/>
      <c r="N72" s="16"/>
      <c r="O72" s="17" t="s">
        <v>121</v>
      </c>
      <c r="P72" s="211">
        <v>15</v>
      </c>
      <c r="Q72" s="19"/>
    </row>
    <row r="73" spans="1:17" ht="15" customHeight="1" x14ac:dyDescent="0.25">
      <c r="A73" s="306"/>
      <c r="B73" s="18">
        <v>6</v>
      </c>
      <c r="C73" s="54"/>
      <c r="D73" s="54"/>
      <c r="E73" s="54"/>
      <c r="F73" s="16">
        <v>6</v>
      </c>
      <c r="G73" s="16">
        <v>6</v>
      </c>
      <c r="H73" s="16">
        <v>6</v>
      </c>
      <c r="I73" s="16" t="s">
        <v>12</v>
      </c>
      <c r="J73" s="16">
        <v>15</v>
      </c>
      <c r="K73" s="15"/>
      <c r="L73" s="39"/>
      <c r="M73" s="14"/>
      <c r="N73" s="16"/>
      <c r="O73" s="17" t="s">
        <v>121</v>
      </c>
      <c r="P73" s="211">
        <v>15</v>
      </c>
      <c r="Q73" s="19"/>
    </row>
    <row r="74" spans="1:17" ht="15" customHeight="1" x14ac:dyDescent="0.25">
      <c r="A74" s="306"/>
      <c r="B74" s="18">
        <v>7</v>
      </c>
      <c r="C74" s="54"/>
      <c r="D74" s="54"/>
      <c r="E74" s="54"/>
      <c r="F74" s="16">
        <v>7</v>
      </c>
      <c r="G74" s="16">
        <v>7</v>
      </c>
      <c r="H74" s="16">
        <v>7</v>
      </c>
      <c r="I74" s="16" t="s">
        <v>12</v>
      </c>
      <c r="J74" s="16">
        <v>15</v>
      </c>
      <c r="K74" s="39"/>
      <c r="L74" s="14"/>
      <c r="M74" s="15"/>
      <c r="N74" s="16"/>
      <c r="O74" s="17" t="s">
        <v>121</v>
      </c>
      <c r="P74" s="211">
        <v>15</v>
      </c>
      <c r="Q74" s="19"/>
    </row>
    <row r="75" spans="1:17" ht="15" customHeight="1" x14ac:dyDescent="0.25">
      <c r="A75" s="306"/>
      <c r="B75" s="18">
        <v>8</v>
      </c>
      <c r="C75" s="54"/>
      <c r="D75" s="54"/>
      <c r="E75" s="54"/>
      <c r="F75" s="16">
        <v>8</v>
      </c>
      <c r="G75" s="16">
        <v>8</v>
      </c>
      <c r="H75" s="16">
        <v>8</v>
      </c>
      <c r="I75" s="16" t="s">
        <v>12</v>
      </c>
      <c r="J75" s="16">
        <v>15</v>
      </c>
      <c r="K75" s="14"/>
      <c r="L75" s="15"/>
      <c r="M75" s="39"/>
      <c r="N75" s="16"/>
      <c r="O75" s="17" t="s">
        <v>121</v>
      </c>
      <c r="P75" s="211">
        <v>15</v>
      </c>
      <c r="Q75" s="19"/>
    </row>
    <row r="76" spans="1:17" ht="15" customHeight="1" x14ac:dyDescent="0.25">
      <c r="A76" s="306"/>
      <c r="B76" s="18">
        <v>9</v>
      </c>
      <c r="C76" s="54"/>
      <c r="D76" s="54"/>
      <c r="E76" s="54"/>
      <c r="F76" s="16">
        <v>9</v>
      </c>
      <c r="G76" s="16">
        <v>9</v>
      </c>
      <c r="H76" s="16">
        <v>9</v>
      </c>
      <c r="I76" s="16" t="s">
        <v>12</v>
      </c>
      <c r="J76" s="16">
        <v>15</v>
      </c>
      <c r="K76" s="15"/>
      <c r="L76" s="39"/>
      <c r="M76" s="14"/>
      <c r="N76" s="16"/>
      <c r="O76" s="17" t="s">
        <v>121</v>
      </c>
      <c r="P76" s="211">
        <v>15</v>
      </c>
      <c r="Q76" s="19"/>
    </row>
    <row r="77" spans="1:17" ht="15" customHeight="1" x14ac:dyDescent="0.25">
      <c r="A77" s="306"/>
      <c r="B77" s="18">
        <v>10</v>
      </c>
      <c r="C77" s="54"/>
      <c r="D77" s="54"/>
      <c r="E77" s="54"/>
      <c r="F77" s="16">
        <v>10</v>
      </c>
      <c r="G77" s="16">
        <v>10</v>
      </c>
      <c r="H77" s="16">
        <v>10</v>
      </c>
      <c r="I77" s="16" t="s">
        <v>12</v>
      </c>
      <c r="J77" s="16">
        <v>15</v>
      </c>
      <c r="K77" s="39"/>
      <c r="L77" s="14"/>
      <c r="M77" s="15"/>
      <c r="N77" s="16"/>
      <c r="O77" s="17" t="s">
        <v>121</v>
      </c>
      <c r="P77" s="211">
        <v>15</v>
      </c>
      <c r="Q77" s="19"/>
    </row>
    <row r="78" spans="1:17" ht="15" customHeight="1" x14ac:dyDescent="0.25">
      <c r="A78" s="306"/>
      <c r="B78" s="18">
        <v>11</v>
      </c>
      <c r="C78" s="54"/>
      <c r="D78" s="54"/>
      <c r="E78" s="54"/>
      <c r="F78" s="16">
        <v>11</v>
      </c>
      <c r="G78" s="16">
        <v>11</v>
      </c>
      <c r="H78" s="16">
        <v>11</v>
      </c>
      <c r="I78" s="16" t="s">
        <v>12</v>
      </c>
      <c r="J78" s="16">
        <v>15</v>
      </c>
      <c r="K78" s="14"/>
      <c r="L78" s="15"/>
      <c r="M78" s="39"/>
      <c r="N78" s="16"/>
      <c r="O78" s="17" t="s">
        <v>121</v>
      </c>
      <c r="P78" s="211">
        <v>15</v>
      </c>
      <c r="Q78" s="19"/>
    </row>
    <row r="79" spans="1:17" ht="15" customHeight="1" x14ac:dyDescent="0.25">
      <c r="A79" s="306"/>
      <c r="B79" s="18">
        <v>12</v>
      </c>
      <c r="C79" s="54"/>
      <c r="D79" s="54"/>
      <c r="E79" s="54"/>
      <c r="F79" s="16">
        <v>12</v>
      </c>
      <c r="G79" s="16">
        <v>12</v>
      </c>
      <c r="H79" s="16">
        <v>12</v>
      </c>
      <c r="I79" s="16" t="s">
        <v>12</v>
      </c>
      <c r="J79" s="16">
        <v>15</v>
      </c>
      <c r="K79" s="15"/>
      <c r="L79" s="39"/>
      <c r="M79" s="14"/>
      <c r="N79" s="16"/>
      <c r="O79" s="17" t="s">
        <v>121</v>
      </c>
      <c r="P79" s="211">
        <v>15</v>
      </c>
      <c r="Q79" s="19"/>
    </row>
    <row r="80" spans="1:17" ht="15" customHeight="1" x14ac:dyDescent="0.25">
      <c r="A80" s="306"/>
      <c r="B80" s="18">
        <v>13</v>
      </c>
      <c r="C80" s="54"/>
      <c r="D80" s="54"/>
      <c r="E80" s="54"/>
      <c r="F80" s="16">
        <v>13</v>
      </c>
      <c r="G80" s="16">
        <v>13</v>
      </c>
      <c r="H80" s="16">
        <v>13</v>
      </c>
      <c r="I80" s="16" t="s">
        <v>12</v>
      </c>
      <c r="J80" s="16">
        <v>15</v>
      </c>
      <c r="K80" s="39"/>
      <c r="L80" s="14"/>
      <c r="M80" s="15"/>
      <c r="N80" s="16"/>
      <c r="O80" s="17" t="s">
        <v>121</v>
      </c>
      <c r="P80" s="211">
        <v>15</v>
      </c>
      <c r="Q80" s="19"/>
    </row>
    <row r="81" spans="1:17" ht="15" customHeight="1" thickBot="1" x14ac:dyDescent="0.3">
      <c r="A81" s="306"/>
      <c r="B81" s="18">
        <v>14</v>
      </c>
      <c r="C81" s="54"/>
      <c r="D81" s="54"/>
      <c r="E81" s="54"/>
      <c r="F81" s="16">
        <v>14</v>
      </c>
      <c r="G81" s="16">
        <v>14</v>
      </c>
      <c r="H81" s="16">
        <v>14</v>
      </c>
      <c r="I81" s="16" t="s">
        <v>12</v>
      </c>
      <c r="J81" s="16">
        <v>15</v>
      </c>
      <c r="K81" s="44"/>
      <c r="L81" s="48"/>
      <c r="M81" s="46"/>
      <c r="N81" s="16"/>
      <c r="O81" s="17" t="s">
        <v>121</v>
      </c>
      <c r="P81" s="211">
        <v>15</v>
      </c>
      <c r="Q81" s="19"/>
    </row>
    <row r="82" spans="1:17" ht="15" customHeight="1" x14ac:dyDescent="0.25">
      <c r="A82" s="306"/>
      <c r="B82" s="18">
        <v>15</v>
      </c>
      <c r="C82" s="54"/>
      <c r="D82" s="54"/>
      <c r="E82" s="54"/>
      <c r="F82" s="16">
        <v>15</v>
      </c>
      <c r="G82" s="16">
        <v>15</v>
      </c>
      <c r="H82" s="16">
        <v>15</v>
      </c>
      <c r="I82" s="16" t="s">
        <v>12</v>
      </c>
      <c r="J82" s="16">
        <v>15</v>
      </c>
      <c r="K82" s="15"/>
      <c r="L82" s="39"/>
      <c r="M82" s="14"/>
      <c r="N82" s="16"/>
      <c r="O82" s="17" t="s">
        <v>121</v>
      </c>
      <c r="P82" s="211">
        <v>15</v>
      </c>
      <c r="Q82" s="19"/>
    </row>
    <row r="83" spans="1:17" ht="15" customHeight="1" thickBot="1" x14ac:dyDescent="0.3">
      <c r="A83" s="307"/>
      <c r="B83" s="33">
        <v>16</v>
      </c>
      <c r="C83" s="55"/>
      <c r="D83" s="55"/>
      <c r="E83" s="55"/>
      <c r="F83" s="16">
        <v>16</v>
      </c>
      <c r="G83" s="16">
        <v>16</v>
      </c>
      <c r="H83" s="16">
        <v>16</v>
      </c>
      <c r="I83" s="16" t="s">
        <v>12</v>
      </c>
      <c r="J83" s="16">
        <v>15</v>
      </c>
      <c r="K83" s="39"/>
      <c r="L83" s="14"/>
      <c r="M83" s="15"/>
      <c r="N83" s="34"/>
      <c r="O83" s="17" t="s">
        <v>121</v>
      </c>
      <c r="P83" s="211">
        <v>15</v>
      </c>
      <c r="Q83" s="35"/>
    </row>
    <row r="84" spans="1:17" ht="15" customHeight="1" thickBot="1" x14ac:dyDescent="0.3"/>
    <row r="85" spans="1:17" ht="15" customHeight="1" x14ac:dyDescent="0.25">
      <c r="A85" s="305" t="s">
        <v>193</v>
      </c>
      <c r="B85" s="290"/>
      <c r="C85" s="291"/>
      <c r="D85" s="291"/>
      <c r="E85" s="291"/>
      <c r="F85" s="291"/>
      <c r="G85" s="291"/>
      <c r="H85" s="291"/>
      <c r="I85" s="291"/>
      <c r="J85" s="292"/>
      <c r="K85" s="308" t="s">
        <v>33</v>
      </c>
      <c r="L85" s="308"/>
      <c r="M85" s="308"/>
      <c r="N85" s="204" t="s">
        <v>197</v>
      </c>
      <c r="O85" s="205" t="s">
        <v>34</v>
      </c>
      <c r="P85" s="206" t="e">
        <f>ROUNDUP(N85*0.95,0)</f>
        <v>#VALUE!</v>
      </c>
      <c r="Q85" s="269" t="s">
        <v>125</v>
      </c>
    </row>
    <row r="86" spans="1:17" ht="15" customHeight="1" x14ac:dyDescent="0.25">
      <c r="A86" s="306"/>
      <c r="B86" s="296"/>
      <c r="C86" s="297"/>
      <c r="D86" s="297"/>
      <c r="E86" s="297"/>
      <c r="F86" s="297"/>
      <c r="G86" s="297"/>
      <c r="H86" s="297"/>
      <c r="I86" s="297"/>
      <c r="J86" s="298"/>
      <c r="K86" s="309" t="s">
        <v>35</v>
      </c>
      <c r="L86" s="310"/>
      <c r="M86" s="310"/>
      <c r="N86" s="52"/>
      <c r="O86" s="288" t="s">
        <v>29</v>
      </c>
      <c r="P86" s="311"/>
      <c r="Q86" s="218"/>
    </row>
    <row r="87" spans="1:17" ht="15" customHeight="1" x14ac:dyDescent="0.25">
      <c r="A87" s="306"/>
      <c r="B87" s="299" t="s">
        <v>122</v>
      </c>
      <c r="C87" s="312" t="s">
        <v>110</v>
      </c>
      <c r="D87" s="312" t="s">
        <v>47</v>
      </c>
      <c r="E87" s="312" t="s">
        <v>160</v>
      </c>
      <c r="F87" s="53" t="s">
        <v>38</v>
      </c>
      <c r="G87" s="270" t="s">
        <v>112</v>
      </c>
      <c r="H87" s="293" t="s">
        <v>26</v>
      </c>
      <c r="I87" s="294"/>
      <c r="J87" s="295"/>
      <c r="K87" s="301" t="s">
        <v>114</v>
      </c>
      <c r="L87" s="302"/>
      <c r="M87" s="302"/>
      <c r="N87" s="303" t="s">
        <v>115</v>
      </c>
      <c r="O87" s="97" t="str">
        <f>A85</f>
        <v>CLU 4</v>
      </c>
      <c r="P87" s="207" t="s">
        <v>120</v>
      </c>
      <c r="Q87" s="268" t="s">
        <v>149</v>
      </c>
    </row>
    <row r="88" spans="1:17" ht="15" customHeight="1" x14ac:dyDescent="0.25">
      <c r="A88" s="306"/>
      <c r="B88" s="300"/>
      <c r="C88" s="313"/>
      <c r="D88" s="313"/>
      <c r="E88" s="313"/>
      <c r="F88" s="53" t="s">
        <v>111</v>
      </c>
      <c r="G88" s="53" t="s">
        <v>111</v>
      </c>
      <c r="H88" s="53" t="s">
        <v>111</v>
      </c>
      <c r="I88" s="53" t="s">
        <v>113</v>
      </c>
      <c r="J88" s="53" t="s">
        <v>116</v>
      </c>
      <c r="K88" s="37" t="s">
        <v>13</v>
      </c>
      <c r="L88" s="37" t="s">
        <v>14</v>
      </c>
      <c r="M88" s="37" t="s">
        <v>15</v>
      </c>
      <c r="N88" s="304"/>
      <c r="O88" s="38" t="s">
        <v>104</v>
      </c>
      <c r="P88" s="208" t="s">
        <v>116</v>
      </c>
      <c r="Q88" s="36"/>
    </row>
    <row r="89" spans="1:17" ht="15" customHeight="1" x14ac:dyDescent="0.25">
      <c r="A89" s="306"/>
      <c r="B89" s="18">
        <v>1</v>
      </c>
      <c r="C89" s="54"/>
      <c r="D89" s="54"/>
      <c r="E89" s="54"/>
      <c r="F89" s="16">
        <v>1</v>
      </c>
      <c r="G89" s="16">
        <v>1</v>
      </c>
      <c r="H89" s="16">
        <v>1</v>
      </c>
      <c r="I89" s="16" t="s">
        <v>12</v>
      </c>
      <c r="J89" s="16">
        <v>15</v>
      </c>
      <c r="K89" s="14"/>
      <c r="L89" s="15"/>
      <c r="M89" s="39"/>
      <c r="N89" s="16"/>
      <c r="O89" s="17" t="s">
        <v>121</v>
      </c>
      <c r="P89" s="211">
        <v>15</v>
      </c>
      <c r="Q89" s="19"/>
    </row>
    <row r="90" spans="1:17" ht="15" customHeight="1" x14ac:dyDescent="0.25">
      <c r="A90" s="306"/>
      <c r="B90" s="18">
        <v>2</v>
      </c>
      <c r="C90" s="54"/>
      <c r="D90" s="54"/>
      <c r="E90" s="54"/>
      <c r="F90" s="16">
        <v>2</v>
      </c>
      <c r="G90" s="16">
        <v>2</v>
      </c>
      <c r="H90" s="16">
        <v>2</v>
      </c>
      <c r="I90" s="16" t="s">
        <v>12</v>
      </c>
      <c r="J90" s="16">
        <v>15</v>
      </c>
      <c r="K90" s="15"/>
      <c r="L90" s="39"/>
      <c r="M90" s="14"/>
      <c r="N90" s="16"/>
      <c r="O90" s="17" t="s">
        <v>121</v>
      </c>
      <c r="P90" s="211">
        <v>15</v>
      </c>
      <c r="Q90" s="19"/>
    </row>
    <row r="91" spans="1:17" ht="15" customHeight="1" x14ac:dyDescent="0.25">
      <c r="A91" s="306"/>
      <c r="B91" s="18">
        <v>3</v>
      </c>
      <c r="C91" s="54"/>
      <c r="D91" s="54"/>
      <c r="E91" s="54"/>
      <c r="F91" s="16">
        <v>3</v>
      </c>
      <c r="G91" s="16">
        <v>3</v>
      </c>
      <c r="H91" s="16">
        <v>3</v>
      </c>
      <c r="I91" s="16" t="s">
        <v>12</v>
      </c>
      <c r="J91" s="16">
        <v>15</v>
      </c>
      <c r="K91" s="39"/>
      <c r="L91" s="14"/>
      <c r="M91" s="15"/>
      <c r="N91" s="16"/>
      <c r="O91" s="17" t="s">
        <v>121</v>
      </c>
      <c r="P91" s="211">
        <v>15</v>
      </c>
      <c r="Q91" s="19"/>
    </row>
    <row r="92" spans="1:17" ht="15" customHeight="1" x14ac:dyDescent="0.25">
      <c r="A92" s="306"/>
      <c r="B92" s="18">
        <v>4</v>
      </c>
      <c r="C92" s="54"/>
      <c r="D92" s="54"/>
      <c r="E92" s="54"/>
      <c r="F92" s="16">
        <v>4</v>
      </c>
      <c r="G92" s="16">
        <v>4</v>
      </c>
      <c r="H92" s="16">
        <v>4</v>
      </c>
      <c r="I92" s="16" t="s">
        <v>12</v>
      </c>
      <c r="J92" s="16">
        <v>15</v>
      </c>
      <c r="K92" s="14"/>
      <c r="L92" s="15"/>
      <c r="M92" s="39"/>
      <c r="N92" s="16"/>
      <c r="O92" s="17" t="s">
        <v>121</v>
      </c>
      <c r="P92" s="211">
        <v>15</v>
      </c>
      <c r="Q92" s="19"/>
    </row>
    <row r="93" spans="1:17" ht="15" customHeight="1" x14ac:dyDescent="0.25">
      <c r="A93" s="306"/>
      <c r="B93" s="18">
        <v>5</v>
      </c>
      <c r="C93" s="54"/>
      <c r="D93" s="54"/>
      <c r="E93" s="54"/>
      <c r="F93" s="16">
        <v>5</v>
      </c>
      <c r="G93" s="16">
        <v>5</v>
      </c>
      <c r="H93" s="16">
        <v>5</v>
      </c>
      <c r="I93" s="16" t="s">
        <v>12</v>
      </c>
      <c r="J93" s="16">
        <v>15</v>
      </c>
      <c r="K93" s="15"/>
      <c r="L93" s="39"/>
      <c r="M93" s="14"/>
      <c r="N93" s="16"/>
      <c r="O93" s="17" t="s">
        <v>121</v>
      </c>
      <c r="P93" s="211">
        <v>15</v>
      </c>
      <c r="Q93" s="19"/>
    </row>
    <row r="94" spans="1:17" ht="15" customHeight="1" x14ac:dyDescent="0.25">
      <c r="A94" s="306"/>
      <c r="B94" s="18">
        <v>6</v>
      </c>
      <c r="C94" s="54"/>
      <c r="D94" s="54"/>
      <c r="E94" s="54"/>
      <c r="F94" s="16">
        <v>6</v>
      </c>
      <c r="G94" s="16">
        <v>6</v>
      </c>
      <c r="H94" s="16">
        <v>6</v>
      </c>
      <c r="I94" s="16" t="s">
        <v>12</v>
      </c>
      <c r="J94" s="16">
        <v>15</v>
      </c>
      <c r="K94" s="39"/>
      <c r="L94" s="14"/>
      <c r="M94" s="15"/>
      <c r="N94" s="16"/>
      <c r="O94" s="17" t="s">
        <v>121</v>
      </c>
      <c r="P94" s="211">
        <v>15</v>
      </c>
      <c r="Q94" s="19"/>
    </row>
    <row r="95" spans="1:17" ht="15" customHeight="1" x14ac:dyDescent="0.25">
      <c r="A95" s="306"/>
      <c r="B95" s="18">
        <v>7</v>
      </c>
      <c r="C95" s="54"/>
      <c r="D95" s="54"/>
      <c r="E95" s="54"/>
      <c r="F95" s="16">
        <v>7</v>
      </c>
      <c r="G95" s="16">
        <v>7</v>
      </c>
      <c r="H95" s="16">
        <v>7</v>
      </c>
      <c r="I95" s="16" t="s">
        <v>12</v>
      </c>
      <c r="J95" s="16">
        <v>15</v>
      </c>
      <c r="K95" s="14"/>
      <c r="L95" s="15"/>
      <c r="M95" s="39"/>
      <c r="N95" s="16"/>
      <c r="O95" s="17" t="s">
        <v>121</v>
      </c>
      <c r="P95" s="211">
        <v>15</v>
      </c>
      <c r="Q95" s="19"/>
    </row>
    <row r="96" spans="1:17" ht="15" customHeight="1" x14ac:dyDescent="0.25">
      <c r="A96" s="306"/>
      <c r="B96" s="18">
        <v>8</v>
      </c>
      <c r="C96" s="54"/>
      <c r="D96" s="54"/>
      <c r="E96" s="54"/>
      <c r="F96" s="16">
        <v>8</v>
      </c>
      <c r="G96" s="16">
        <v>8</v>
      </c>
      <c r="H96" s="16">
        <v>8</v>
      </c>
      <c r="I96" s="16" t="s">
        <v>12</v>
      </c>
      <c r="J96" s="16">
        <v>15</v>
      </c>
      <c r="K96" s="15"/>
      <c r="L96" s="39"/>
      <c r="M96" s="14"/>
      <c r="N96" s="16"/>
      <c r="O96" s="17" t="s">
        <v>121</v>
      </c>
      <c r="P96" s="211">
        <v>15</v>
      </c>
      <c r="Q96" s="19"/>
    </row>
    <row r="97" spans="1:17" ht="15" customHeight="1" x14ac:dyDescent="0.25">
      <c r="A97" s="306"/>
      <c r="B97" s="18">
        <v>9</v>
      </c>
      <c r="C97" s="54"/>
      <c r="D97" s="54"/>
      <c r="E97" s="54"/>
      <c r="F97" s="16">
        <v>9</v>
      </c>
      <c r="G97" s="16">
        <v>9</v>
      </c>
      <c r="H97" s="16">
        <v>9</v>
      </c>
      <c r="I97" s="16" t="s">
        <v>12</v>
      </c>
      <c r="J97" s="16">
        <v>15</v>
      </c>
      <c r="K97" s="39"/>
      <c r="L97" s="14"/>
      <c r="M97" s="15"/>
      <c r="N97" s="16"/>
      <c r="O97" s="17" t="s">
        <v>121</v>
      </c>
      <c r="P97" s="211">
        <v>15</v>
      </c>
      <c r="Q97" s="19"/>
    </row>
    <row r="98" spans="1:17" ht="15" customHeight="1" x14ac:dyDescent="0.25">
      <c r="A98" s="306"/>
      <c r="B98" s="18">
        <v>10</v>
      </c>
      <c r="C98" s="54"/>
      <c r="D98" s="54"/>
      <c r="E98" s="54"/>
      <c r="F98" s="16">
        <v>10</v>
      </c>
      <c r="G98" s="16">
        <v>10</v>
      </c>
      <c r="H98" s="16">
        <v>10</v>
      </c>
      <c r="I98" s="16" t="s">
        <v>12</v>
      </c>
      <c r="J98" s="16">
        <v>15</v>
      </c>
      <c r="K98" s="14"/>
      <c r="L98" s="15"/>
      <c r="M98" s="39"/>
      <c r="N98" s="16"/>
      <c r="O98" s="17" t="s">
        <v>121</v>
      </c>
      <c r="P98" s="211">
        <v>15</v>
      </c>
      <c r="Q98" s="19"/>
    </row>
    <row r="99" spans="1:17" ht="15" customHeight="1" x14ac:dyDescent="0.25">
      <c r="A99" s="306"/>
      <c r="B99" s="18">
        <v>11</v>
      </c>
      <c r="C99" s="54"/>
      <c r="D99" s="54"/>
      <c r="E99" s="54"/>
      <c r="F99" s="16">
        <v>11</v>
      </c>
      <c r="G99" s="16">
        <v>11</v>
      </c>
      <c r="H99" s="16">
        <v>11</v>
      </c>
      <c r="I99" s="16" t="s">
        <v>12</v>
      </c>
      <c r="J99" s="16">
        <v>15</v>
      </c>
      <c r="K99" s="15"/>
      <c r="L99" s="39"/>
      <c r="M99" s="14"/>
      <c r="N99" s="16"/>
      <c r="O99" s="17" t="s">
        <v>121</v>
      </c>
      <c r="P99" s="211">
        <v>15</v>
      </c>
      <c r="Q99" s="19"/>
    </row>
    <row r="100" spans="1:17" ht="15" customHeight="1" x14ac:dyDescent="0.25">
      <c r="A100" s="306"/>
      <c r="B100" s="18">
        <v>12</v>
      </c>
      <c r="C100" s="54"/>
      <c r="D100" s="54"/>
      <c r="E100" s="54"/>
      <c r="F100" s="16">
        <v>12</v>
      </c>
      <c r="G100" s="16">
        <v>12</v>
      </c>
      <c r="H100" s="16">
        <v>12</v>
      </c>
      <c r="I100" s="16" t="s">
        <v>12</v>
      </c>
      <c r="J100" s="16">
        <v>15</v>
      </c>
      <c r="K100" s="39"/>
      <c r="L100" s="14"/>
      <c r="M100" s="15"/>
      <c r="N100" s="16"/>
      <c r="O100" s="17" t="s">
        <v>121</v>
      </c>
      <c r="P100" s="211">
        <v>15</v>
      </c>
      <c r="Q100" s="19"/>
    </row>
    <row r="101" spans="1:17" ht="15" customHeight="1" x14ac:dyDescent="0.25">
      <c r="A101" s="306"/>
      <c r="B101" s="18">
        <v>13</v>
      </c>
      <c r="C101" s="54"/>
      <c r="D101" s="54"/>
      <c r="E101" s="54"/>
      <c r="F101" s="16">
        <v>13</v>
      </c>
      <c r="G101" s="16">
        <v>13</v>
      </c>
      <c r="H101" s="16">
        <v>13</v>
      </c>
      <c r="I101" s="16" t="s">
        <v>12</v>
      </c>
      <c r="J101" s="16">
        <v>15</v>
      </c>
      <c r="K101" s="14"/>
      <c r="L101" s="15"/>
      <c r="M101" s="39"/>
      <c r="N101" s="16"/>
      <c r="O101" s="17" t="s">
        <v>121</v>
      </c>
      <c r="P101" s="211">
        <v>15</v>
      </c>
      <c r="Q101" s="19"/>
    </row>
    <row r="102" spans="1:17" ht="15" customHeight="1" x14ac:dyDescent="0.25">
      <c r="A102" s="306"/>
      <c r="B102" s="18">
        <v>14</v>
      </c>
      <c r="C102" s="54"/>
      <c r="D102" s="54"/>
      <c r="E102" s="54"/>
      <c r="F102" s="16">
        <v>14</v>
      </c>
      <c r="G102" s="16">
        <v>14</v>
      </c>
      <c r="H102" s="16">
        <v>14</v>
      </c>
      <c r="I102" s="16" t="s">
        <v>12</v>
      </c>
      <c r="J102" s="16">
        <v>15</v>
      </c>
      <c r="K102" s="15"/>
      <c r="L102" s="39"/>
      <c r="M102" s="14"/>
      <c r="N102" s="16"/>
      <c r="O102" s="17" t="s">
        <v>121</v>
      </c>
      <c r="P102" s="211">
        <v>15</v>
      </c>
      <c r="Q102" s="19"/>
    </row>
    <row r="103" spans="1:17" ht="15" customHeight="1" x14ac:dyDescent="0.25">
      <c r="A103" s="306"/>
      <c r="B103" s="18">
        <v>15</v>
      </c>
      <c r="C103" s="54"/>
      <c r="D103" s="54"/>
      <c r="E103" s="54"/>
      <c r="F103" s="16">
        <v>15</v>
      </c>
      <c r="G103" s="16">
        <v>15</v>
      </c>
      <c r="H103" s="16">
        <v>15</v>
      </c>
      <c r="I103" s="16" t="s">
        <v>12</v>
      </c>
      <c r="J103" s="16">
        <v>15</v>
      </c>
      <c r="K103" s="39"/>
      <c r="L103" s="14"/>
      <c r="M103" s="15"/>
      <c r="N103" s="16"/>
      <c r="O103" s="17" t="s">
        <v>121</v>
      </c>
      <c r="P103" s="211">
        <v>15</v>
      </c>
      <c r="Q103" s="19"/>
    </row>
    <row r="104" spans="1:17" ht="15" customHeight="1" thickBot="1" x14ac:dyDescent="0.3">
      <c r="A104" s="307"/>
      <c r="B104" s="33">
        <v>16</v>
      </c>
      <c r="C104" s="55"/>
      <c r="D104" s="55"/>
      <c r="E104" s="55"/>
      <c r="F104" s="16">
        <v>16</v>
      </c>
      <c r="G104" s="16">
        <v>16</v>
      </c>
      <c r="H104" s="16">
        <v>16</v>
      </c>
      <c r="I104" s="16" t="s">
        <v>12</v>
      </c>
      <c r="J104" s="16">
        <v>15</v>
      </c>
      <c r="K104" s="44"/>
      <c r="L104" s="48"/>
      <c r="M104" s="46"/>
      <c r="N104" s="34"/>
      <c r="O104" s="17" t="s">
        <v>121</v>
      </c>
      <c r="P104" s="211">
        <v>15</v>
      </c>
      <c r="Q104" s="35"/>
    </row>
    <row r="105" spans="1:17" ht="15" customHeight="1" thickBot="1" x14ac:dyDescent="0.3"/>
    <row r="106" spans="1:17" ht="15" customHeight="1" x14ac:dyDescent="0.25">
      <c r="A106" s="305" t="s">
        <v>194</v>
      </c>
      <c r="B106" s="290"/>
      <c r="C106" s="291"/>
      <c r="D106" s="291"/>
      <c r="E106" s="291"/>
      <c r="F106" s="291"/>
      <c r="G106" s="291"/>
      <c r="H106" s="291"/>
      <c r="I106" s="291"/>
      <c r="J106" s="292"/>
      <c r="K106" s="308" t="s">
        <v>33</v>
      </c>
      <c r="L106" s="308"/>
      <c r="M106" s="308"/>
      <c r="N106" s="204" t="s">
        <v>197</v>
      </c>
      <c r="O106" s="205" t="s">
        <v>34</v>
      </c>
      <c r="P106" s="206" t="e">
        <f>ROUNDUP(N106*0.95,0)</f>
        <v>#VALUE!</v>
      </c>
      <c r="Q106" s="269" t="s">
        <v>125</v>
      </c>
    </row>
    <row r="107" spans="1:17" ht="15" customHeight="1" x14ac:dyDescent="0.25">
      <c r="A107" s="306"/>
      <c r="B107" s="296"/>
      <c r="C107" s="297"/>
      <c r="D107" s="297"/>
      <c r="E107" s="297"/>
      <c r="F107" s="297"/>
      <c r="G107" s="297"/>
      <c r="H107" s="297"/>
      <c r="I107" s="297"/>
      <c r="J107" s="298"/>
      <c r="K107" s="309" t="s">
        <v>35</v>
      </c>
      <c r="L107" s="310"/>
      <c r="M107" s="310"/>
      <c r="N107" s="52"/>
      <c r="O107" s="288" t="s">
        <v>29</v>
      </c>
      <c r="P107" s="311"/>
      <c r="Q107" s="218"/>
    </row>
    <row r="108" spans="1:17" ht="15" customHeight="1" x14ac:dyDescent="0.25">
      <c r="A108" s="306"/>
      <c r="B108" s="299" t="s">
        <v>122</v>
      </c>
      <c r="C108" s="312" t="s">
        <v>110</v>
      </c>
      <c r="D108" s="312" t="s">
        <v>47</v>
      </c>
      <c r="E108" s="312" t="s">
        <v>160</v>
      </c>
      <c r="F108" s="53" t="s">
        <v>38</v>
      </c>
      <c r="G108" s="270" t="s">
        <v>112</v>
      </c>
      <c r="H108" s="293" t="s">
        <v>26</v>
      </c>
      <c r="I108" s="294"/>
      <c r="J108" s="295"/>
      <c r="K108" s="301" t="s">
        <v>114</v>
      </c>
      <c r="L108" s="302"/>
      <c r="M108" s="302"/>
      <c r="N108" s="303" t="s">
        <v>115</v>
      </c>
      <c r="O108" s="97" t="str">
        <f>A106</f>
        <v>CLU 5</v>
      </c>
      <c r="P108" s="207" t="s">
        <v>120</v>
      </c>
      <c r="Q108" s="268" t="s">
        <v>149</v>
      </c>
    </row>
    <row r="109" spans="1:17" ht="15" customHeight="1" x14ac:dyDescent="0.25">
      <c r="A109" s="306"/>
      <c r="B109" s="300"/>
      <c r="C109" s="313"/>
      <c r="D109" s="313"/>
      <c r="E109" s="313"/>
      <c r="F109" s="53" t="s">
        <v>111</v>
      </c>
      <c r="G109" s="53" t="s">
        <v>111</v>
      </c>
      <c r="H109" s="53" t="s">
        <v>111</v>
      </c>
      <c r="I109" s="53" t="s">
        <v>113</v>
      </c>
      <c r="J109" s="53" t="s">
        <v>116</v>
      </c>
      <c r="K109" s="37" t="s">
        <v>13</v>
      </c>
      <c r="L109" s="37" t="s">
        <v>14</v>
      </c>
      <c r="M109" s="37" t="s">
        <v>15</v>
      </c>
      <c r="N109" s="304"/>
      <c r="O109" s="38" t="s">
        <v>104</v>
      </c>
      <c r="P109" s="208" t="s">
        <v>116</v>
      </c>
      <c r="Q109" s="36"/>
    </row>
    <row r="110" spans="1:17" ht="15" customHeight="1" x14ac:dyDescent="0.25">
      <c r="A110" s="306"/>
      <c r="B110" s="18">
        <v>1</v>
      </c>
      <c r="C110" s="54"/>
      <c r="D110" s="54"/>
      <c r="E110" s="54"/>
      <c r="F110" s="16">
        <v>1</v>
      </c>
      <c r="G110" s="16">
        <v>1</v>
      </c>
      <c r="H110" s="16">
        <v>1</v>
      </c>
      <c r="I110" s="16" t="s">
        <v>12</v>
      </c>
      <c r="J110" s="16">
        <v>15</v>
      </c>
      <c r="K110" s="15"/>
      <c r="L110" s="39"/>
      <c r="M110" s="14"/>
      <c r="N110" s="16"/>
      <c r="O110" s="17" t="s">
        <v>121</v>
      </c>
      <c r="P110" s="211">
        <v>15</v>
      </c>
      <c r="Q110" s="19"/>
    </row>
    <row r="111" spans="1:17" ht="15" customHeight="1" x14ac:dyDescent="0.25">
      <c r="A111" s="306"/>
      <c r="B111" s="18">
        <v>2</v>
      </c>
      <c r="C111" s="54"/>
      <c r="D111" s="54"/>
      <c r="E111" s="54"/>
      <c r="F111" s="16">
        <v>2</v>
      </c>
      <c r="G111" s="16">
        <v>2</v>
      </c>
      <c r="H111" s="16">
        <v>2</v>
      </c>
      <c r="I111" s="16" t="s">
        <v>12</v>
      </c>
      <c r="J111" s="16">
        <v>15</v>
      </c>
      <c r="K111" s="39"/>
      <c r="L111" s="14"/>
      <c r="M111" s="15"/>
      <c r="N111" s="16"/>
      <c r="O111" s="17" t="s">
        <v>121</v>
      </c>
      <c r="P111" s="211">
        <v>15</v>
      </c>
      <c r="Q111" s="19"/>
    </row>
    <row r="112" spans="1:17" ht="15" customHeight="1" x14ac:dyDescent="0.25">
      <c r="A112" s="306"/>
      <c r="B112" s="18">
        <v>3</v>
      </c>
      <c r="C112" s="54"/>
      <c r="D112" s="54"/>
      <c r="E112" s="54"/>
      <c r="F112" s="16">
        <v>3</v>
      </c>
      <c r="G112" s="16">
        <v>3</v>
      </c>
      <c r="H112" s="16">
        <v>3</v>
      </c>
      <c r="I112" s="16" t="s">
        <v>12</v>
      </c>
      <c r="J112" s="16">
        <v>15</v>
      </c>
      <c r="K112" s="14"/>
      <c r="L112" s="15"/>
      <c r="M112" s="39"/>
      <c r="N112" s="16"/>
      <c r="O112" s="17" t="s">
        <v>121</v>
      </c>
      <c r="P112" s="211">
        <v>15</v>
      </c>
      <c r="Q112" s="19"/>
    </row>
    <row r="113" spans="1:17" ht="15" customHeight="1" x14ac:dyDescent="0.25">
      <c r="A113" s="306"/>
      <c r="B113" s="18">
        <v>4</v>
      </c>
      <c r="C113" s="54"/>
      <c r="D113" s="54"/>
      <c r="E113" s="54"/>
      <c r="F113" s="16">
        <v>4</v>
      </c>
      <c r="G113" s="16">
        <v>4</v>
      </c>
      <c r="H113" s="16">
        <v>4</v>
      </c>
      <c r="I113" s="16" t="s">
        <v>12</v>
      </c>
      <c r="J113" s="16">
        <v>15</v>
      </c>
      <c r="K113" s="15"/>
      <c r="L113" s="39"/>
      <c r="M113" s="14"/>
      <c r="N113" s="16"/>
      <c r="O113" s="17" t="s">
        <v>121</v>
      </c>
      <c r="P113" s="211">
        <v>15</v>
      </c>
      <c r="Q113" s="19"/>
    </row>
    <row r="114" spans="1:17" ht="15" customHeight="1" x14ac:dyDescent="0.25">
      <c r="A114" s="306"/>
      <c r="B114" s="18">
        <v>5</v>
      </c>
      <c r="C114" s="54"/>
      <c r="D114" s="54"/>
      <c r="E114" s="54"/>
      <c r="F114" s="16">
        <v>5</v>
      </c>
      <c r="G114" s="16">
        <v>5</v>
      </c>
      <c r="H114" s="16">
        <v>5</v>
      </c>
      <c r="I114" s="16" t="s">
        <v>12</v>
      </c>
      <c r="J114" s="16">
        <v>15</v>
      </c>
      <c r="K114" s="39"/>
      <c r="L114" s="14"/>
      <c r="M114" s="15"/>
      <c r="N114" s="16"/>
      <c r="O114" s="17" t="s">
        <v>121</v>
      </c>
      <c r="P114" s="211">
        <v>15</v>
      </c>
      <c r="Q114" s="19"/>
    </row>
    <row r="115" spans="1:17" ht="15" customHeight="1" x14ac:dyDescent="0.25">
      <c r="A115" s="306"/>
      <c r="B115" s="18">
        <v>6</v>
      </c>
      <c r="C115" s="54"/>
      <c r="D115" s="54"/>
      <c r="E115" s="54"/>
      <c r="F115" s="16">
        <v>6</v>
      </c>
      <c r="G115" s="16">
        <v>6</v>
      </c>
      <c r="H115" s="16">
        <v>6</v>
      </c>
      <c r="I115" s="16" t="s">
        <v>12</v>
      </c>
      <c r="J115" s="16">
        <v>15</v>
      </c>
      <c r="K115" s="14"/>
      <c r="L115" s="15"/>
      <c r="M115" s="39"/>
      <c r="N115" s="16"/>
      <c r="O115" s="17" t="s">
        <v>121</v>
      </c>
      <c r="P115" s="211">
        <v>15</v>
      </c>
      <c r="Q115" s="19"/>
    </row>
    <row r="116" spans="1:17" ht="15" customHeight="1" x14ac:dyDescent="0.25">
      <c r="A116" s="306"/>
      <c r="B116" s="18">
        <v>7</v>
      </c>
      <c r="C116" s="54"/>
      <c r="D116" s="54"/>
      <c r="E116" s="54"/>
      <c r="F116" s="16">
        <v>7</v>
      </c>
      <c r="G116" s="16">
        <v>7</v>
      </c>
      <c r="H116" s="16">
        <v>7</v>
      </c>
      <c r="I116" s="16" t="s">
        <v>12</v>
      </c>
      <c r="J116" s="16">
        <v>15</v>
      </c>
      <c r="K116" s="15"/>
      <c r="L116" s="39"/>
      <c r="M116" s="14"/>
      <c r="N116" s="16"/>
      <c r="O116" s="17" t="s">
        <v>121</v>
      </c>
      <c r="P116" s="211">
        <v>15</v>
      </c>
      <c r="Q116" s="19"/>
    </row>
    <row r="117" spans="1:17" ht="15" customHeight="1" x14ac:dyDescent="0.25">
      <c r="A117" s="306"/>
      <c r="B117" s="18">
        <v>8</v>
      </c>
      <c r="C117" s="54"/>
      <c r="D117" s="54"/>
      <c r="E117" s="54"/>
      <c r="F117" s="16">
        <v>8</v>
      </c>
      <c r="G117" s="16">
        <v>8</v>
      </c>
      <c r="H117" s="16">
        <v>8</v>
      </c>
      <c r="I117" s="16" t="s">
        <v>12</v>
      </c>
      <c r="J117" s="16">
        <v>15</v>
      </c>
      <c r="K117" s="39"/>
      <c r="L117" s="14"/>
      <c r="M117" s="15"/>
      <c r="N117" s="16"/>
      <c r="O117" s="17" t="s">
        <v>121</v>
      </c>
      <c r="P117" s="211">
        <v>15</v>
      </c>
      <c r="Q117" s="19"/>
    </row>
    <row r="118" spans="1:17" ht="15" customHeight="1" x14ac:dyDescent="0.25">
      <c r="A118" s="306"/>
      <c r="B118" s="18">
        <v>9</v>
      </c>
      <c r="C118" s="54"/>
      <c r="D118" s="54"/>
      <c r="E118" s="54"/>
      <c r="F118" s="16">
        <v>9</v>
      </c>
      <c r="G118" s="16">
        <v>9</v>
      </c>
      <c r="H118" s="16">
        <v>9</v>
      </c>
      <c r="I118" s="16" t="s">
        <v>12</v>
      </c>
      <c r="J118" s="16">
        <v>15</v>
      </c>
      <c r="K118" s="14"/>
      <c r="L118" s="15"/>
      <c r="M118" s="39"/>
      <c r="N118" s="16"/>
      <c r="O118" s="17" t="s">
        <v>121</v>
      </c>
      <c r="P118" s="211">
        <v>15</v>
      </c>
      <c r="Q118" s="19"/>
    </row>
    <row r="119" spans="1:17" ht="15" customHeight="1" x14ac:dyDescent="0.25">
      <c r="A119" s="306"/>
      <c r="B119" s="18">
        <v>10</v>
      </c>
      <c r="C119" s="54"/>
      <c r="D119" s="54"/>
      <c r="E119" s="54"/>
      <c r="F119" s="16">
        <v>10</v>
      </c>
      <c r="G119" s="16">
        <v>10</v>
      </c>
      <c r="H119" s="16">
        <v>10</v>
      </c>
      <c r="I119" s="16" t="s">
        <v>12</v>
      </c>
      <c r="J119" s="16">
        <v>15</v>
      </c>
      <c r="K119" s="15"/>
      <c r="L119" s="39"/>
      <c r="M119" s="14"/>
      <c r="N119" s="16"/>
      <c r="O119" s="17" t="s">
        <v>121</v>
      </c>
      <c r="P119" s="211">
        <v>15</v>
      </c>
      <c r="Q119" s="19"/>
    </row>
    <row r="120" spans="1:17" ht="15" customHeight="1" x14ac:dyDescent="0.25">
      <c r="A120" s="306"/>
      <c r="B120" s="18">
        <v>11</v>
      </c>
      <c r="C120" s="54"/>
      <c r="D120" s="54"/>
      <c r="E120" s="54"/>
      <c r="F120" s="16">
        <v>11</v>
      </c>
      <c r="G120" s="16">
        <v>11</v>
      </c>
      <c r="H120" s="16">
        <v>11</v>
      </c>
      <c r="I120" s="16" t="s">
        <v>12</v>
      </c>
      <c r="J120" s="16">
        <v>15</v>
      </c>
      <c r="K120" s="39"/>
      <c r="L120" s="14"/>
      <c r="M120" s="15"/>
      <c r="N120" s="16"/>
      <c r="O120" s="17" t="s">
        <v>121</v>
      </c>
      <c r="P120" s="211">
        <v>15</v>
      </c>
      <c r="Q120" s="19"/>
    </row>
    <row r="121" spans="1:17" ht="15" customHeight="1" x14ac:dyDescent="0.25">
      <c r="A121" s="306"/>
      <c r="B121" s="18">
        <v>12</v>
      </c>
      <c r="C121" s="54"/>
      <c r="D121" s="54"/>
      <c r="E121" s="54"/>
      <c r="F121" s="16">
        <v>12</v>
      </c>
      <c r="G121" s="16">
        <v>12</v>
      </c>
      <c r="H121" s="16">
        <v>12</v>
      </c>
      <c r="I121" s="16" t="s">
        <v>12</v>
      </c>
      <c r="J121" s="16">
        <v>15</v>
      </c>
      <c r="K121" s="14"/>
      <c r="L121" s="15"/>
      <c r="M121" s="39"/>
      <c r="N121" s="16"/>
      <c r="O121" s="17" t="s">
        <v>121</v>
      </c>
      <c r="P121" s="211">
        <v>15</v>
      </c>
      <c r="Q121" s="19"/>
    </row>
    <row r="122" spans="1:17" ht="15" customHeight="1" x14ac:dyDescent="0.25">
      <c r="A122" s="306"/>
      <c r="B122" s="18">
        <v>13</v>
      </c>
      <c r="C122" s="54"/>
      <c r="D122" s="54"/>
      <c r="E122" s="54"/>
      <c r="F122" s="16">
        <v>13</v>
      </c>
      <c r="G122" s="16">
        <v>13</v>
      </c>
      <c r="H122" s="16">
        <v>13</v>
      </c>
      <c r="I122" s="16" t="s">
        <v>12</v>
      </c>
      <c r="J122" s="16">
        <v>15</v>
      </c>
      <c r="K122" s="15"/>
      <c r="L122" s="39"/>
      <c r="M122" s="14"/>
      <c r="N122" s="16"/>
      <c r="O122" s="17" t="s">
        <v>121</v>
      </c>
      <c r="P122" s="211">
        <v>15</v>
      </c>
      <c r="Q122" s="19"/>
    </row>
    <row r="123" spans="1:17" ht="15" customHeight="1" x14ac:dyDescent="0.25">
      <c r="A123" s="306"/>
      <c r="B123" s="18">
        <v>14</v>
      </c>
      <c r="C123" s="54"/>
      <c r="D123" s="54"/>
      <c r="E123" s="54"/>
      <c r="F123" s="16">
        <v>14</v>
      </c>
      <c r="G123" s="16">
        <v>14</v>
      </c>
      <c r="H123" s="16">
        <v>14</v>
      </c>
      <c r="I123" s="16" t="s">
        <v>12</v>
      </c>
      <c r="J123" s="16">
        <v>15</v>
      </c>
      <c r="K123" s="39"/>
      <c r="L123" s="14"/>
      <c r="M123" s="15"/>
      <c r="N123" s="16"/>
      <c r="O123" s="17" t="s">
        <v>121</v>
      </c>
      <c r="P123" s="211">
        <v>15</v>
      </c>
      <c r="Q123" s="19"/>
    </row>
    <row r="124" spans="1:17" ht="15" customHeight="1" thickBot="1" x14ac:dyDescent="0.3">
      <c r="A124" s="306"/>
      <c r="B124" s="18">
        <v>15</v>
      </c>
      <c r="C124" s="54"/>
      <c r="D124" s="54"/>
      <c r="E124" s="54"/>
      <c r="F124" s="16">
        <v>15</v>
      </c>
      <c r="G124" s="16">
        <v>15</v>
      </c>
      <c r="H124" s="16">
        <v>15</v>
      </c>
      <c r="I124" s="16" t="s">
        <v>12</v>
      </c>
      <c r="J124" s="16">
        <v>15</v>
      </c>
      <c r="K124" s="44"/>
      <c r="L124" s="48"/>
      <c r="M124" s="46"/>
      <c r="N124" s="16"/>
      <c r="O124" s="17" t="s">
        <v>121</v>
      </c>
      <c r="P124" s="211">
        <v>15</v>
      </c>
      <c r="Q124" s="19"/>
    </row>
    <row r="125" spans="1:17" ht="15" customHeight="1" thickBot="1" x14ac:dyDescent="0.3">
      <c r="A125" s="307"/>
      <c r="B125" s="33">
        <v>16</v>
      </c>
      <c r="C125" s="55"/>
      <c r="D125" s="55"/>
      <c r="E125" s="55"/>
      <c r="F125" s="16">
        <v>16</v>
      </c>
      <c r="G125" s="16">
        <v>16</v>
      </c>
      <c r="H125" s="16">
        <v>16</v>
      </c>
      <c r="I125" s="16" t="s">
        <v>12</v>
      </c>
      <c r="J125" s="16">
        <v>15</v>
      </c>
      <c r="K125" s="15"/>
      <c r="L125" s="39"/>
      <c r="M125" s="14"/>
      <c r="N125" s="34"/>
      <c r="O125" s="17" t="s">
        <v>121</v>
      </c>
      <c r="P125" s="211">
        <v>15</v>
      </c>
      <c r="Q125" s="35"/>
    </row>
    <row r="126" spans="1:17" ht="15" customHeight="1" thickBot="1" x14ac:dyDescent="0.3"/>
    <row r="127" spans="1:17" ht="15" customHeight="1" x14ac:dyDescent="0.25">
      <c r="A127" s="305" t="s">
        <v>198</v>
      </c>
      <c r="B127" s="290"/>
      <c r="C127" s="291"/>
      <c r="D127" s="291"/>
      <c r="E127" s="291"/>
      <c r="F127" s="291"/>
      <c r="G127" s="291"/>
      <c r="H127" s="291"/>
      <c r="I127" s="291"/>
      <c r="J127" s="292"/>
      <c r="K127" s="308" t="s">
        <v>33</v>
      </c>
      <c r="L127" s="308"/>
      <c r="M127" s="308"/>
      <c r="N127" s="204" t="s">
        <v>197</v>
      </c>
      <c r="O127" s="205" t="s">
        <v>34</v>
      </c>
      <c r="P127" s="206" t="e">
        <f>ROUNDUP(N127*0.95,0)</f>
        <v>#VALUE!</v>
      </c>
      <c r="Q127" s="269" t="s">
        <v>125</v>
      </c>
    </row>
    <row r="128" spans="1:17" ht="15" customHeight="1" x14ac:dyDescent="0.25">
      <c r="A128" s="306"/>
      <c r="B128" s="296"/>
      <c r="C128" s="297"/>
      <c r="D128" s="297"/>
      <c r="E128" s="297"/>
      <c r="F128" s="297"/>
      <c r="G128" s="297"/>
      <c r="H128" s="297"/>
      <c r="I128" s="297"/>
      <c r="J128" s="298"/>
      <c r="K128" s="309" t="s">
        <v>35</v>
      </c>
      <c r="L128" s="310"/>
      <c r="M128" s="310"/>
      <c r="N128" s="52"/>
      <c r="O128" s="288" t="s">
        <v>29</v>
      </c>
      <c r="P128" s="311"/>
      <c r="Q128" s="218"/>
    </row>
    <row r="129" spans="1:17" ht="15" customHeight="1" x14ac:dyDescent="0.25">
      <c r="A129" s="306"/>
      <c r="B129" s="299" t="s">
        <v>122</v>
      </c>
      <c r="C129" s="312" t="s">
        <v>110</v>
      </c>
      <c r="D129" s="312" t="s">
        <v>47</v>
      </c>
      <c r="E129" s="312" t="s">
        <v>160</v>
      </c>
      <c r="F129" s="53" t="s">
        <v>38</v>
      </c>
      <c r="G129" s="270" t="s">
        <v>112</v>
      </c>
      <c r="H129" s="293" t="s">
        <v>26</v>
      </c>
      <c r="I129" s="294"/>
      <c r="J129" s="295"/>
      <c r="K129" s="301" t="s">
        <v>114</v>
      </c>
      <c r="L129" s="302"/>
      <c r="M129" s="302"/>
      <c r="N129" s="303" t="s">
        <v>115</v>
      </c>
      <c r="O129" s="97" t="str">
        <f>A127</f>
        <v>CLU 6</v>
      </c>
      <c r="P129" s="207" t="s">
        <v>120</v>
      </c>
      <c r="Q129" s="268" t="s">
        <v>149</v>
      </c>
    </row>
    <row r="130" spans="1:17" ht="15" customHeight="1" x14ac:dyDescent="0.25">
      <c r="A130" s="306"/>
      <c r="B130" s="300"/>
      <c r="C130" s="313"/>
      <c r="D130" s="313"/>
      <c r="E130" s="313"/>
      <c r="F130" s="53" t="s">
        <v>111</v>
      </c>
      <c r="G130" s="53" t="s">
        <v>111</v>
      </c>
      <c r="H130" s="53" t="s">
        <v>111</v>
      </c>
      <c r="I130" s="53" t="s">
        <v>113</v>
      </c>
      <c r="J130" s="53" t="s">
        <v>116</v>
      </c>
      <c r="K130" s="37" t="s">
        <v>13</v>
      </c>
      <c r="L130" s="37" t="s">
        <v>14</v>
      </c>
      <c r="M130" s="37" t="s">
        <v>15</v>
      </c>
      <c r="N130" s="304"/>
      <c r="O130" s="38" t="s">
        <v>104</v>
      </c>
      <c r="P130" s="208" t="s">
        <v>116</v>
      </c>
      <c r="Q130" s="36"/>
    </row>
    <row r="131" spans="1:17" ht="15" customHeight="1" x14ac:dyDescent="0.25">
      <c r="A131" s="306"/>
      <c r="B131" s="18">
        <v>1</v>
      </c>
      <c r="C131" s="54"/>
      <c r="D131" s="54"/>
      <c r="E131" s="54"/>
      <c r="F131" s="16">
        <v>1</v>
      </c>
      <c r="G131" s="16">
        <v>1</v>
      </c>
      <c r="H131" s="16">
        <v>1</v>
      </c>
      <c r="I131" s="16" t="s">
        <v>12</v>
      </c>
      <c r="J131" s="16">
        <v>15</v>
      </c>
      <c r="K131" s="39"/>
      <c r="L131" s="14"/>
      <c r="M131" s="15"/>
      <c r="N131" s="16"/>
      <c r="O131" s="17" t="s">
        <v>121</v>
      </c>
      <c r="P131" s="211">
        <v>15</v>
      </c>
      <c r="Q131" s="19"/>
    </row>
    <row r="132" spans="1:17" ht="15" customHeight="1" x14ac:dyDescent="0.25">
      <c r="A132" s="306"/>
      <c r="B132" s="18">
        <v>2</v>
      </c>
      <c r="C132" s="54"/>
      <c r="D132" s="54"/>
      <c r="E132" s="54"/>
      <c r="F132" s="16">
        <v>2</v>
      </c>
      <c r="G132" s="16">
        <v>2</v>
      </c>
      <c r="H132" s="16">
        <v>2</v>
      </c>
      <c r="I132" s="16" t="s">
        <v>12</v>
      </c>
      <c r="J132" s="16">
        <v>15</v>
      </c>
      <c r="K132" s="14"/>
      <c r="L132" s="15"/>
      <c r="M132" s="39"/>
      <c r="N132" s="16"/>
      <c r="O132" s="17" t="s">
        <v>121</v>
      </c>
      <c r="P132" s="211">
        <v>15</v>
      </c>
      <c r="Q132" s="19"/>
    </row>
    <row r="133" spans="1:17" ht="15" customHeight="1" x14ac:dyDescent="0.25">
      <c r="A133" s="306"/>
      <c r="B133" s="18">
        <v>3</v>
      </c>
      <c r="C133" s="54"/>
      <c r="D133" s="54"/>
      <c r="E133" s="54"/>
      <c r="F133" s="16">
        <v>3</v>
      </c>
      <c r="G133" s="16">
        <v>3</v>
      </c>
      <c r="H133" s="16">
        <v>3</v>
      </c>
      <c r="I133" s="16" t="s">
        <v>12</v>
      </c>
      <c r="J133" s="16">
        <v>15</v>
      </c>
      <c r="K133" s="15"/>
      <c r="L133" s="39"/>
      <c r="M133" s="14"/>
      <c r="N133" s="16"/>
      <c r="O133" s="17" t="s">
        <v>121</v>
      </c>
      <c r="P133" s="211">
        <v>15</v>
      </c>
      <c r="Q133" s="19"/>
    </row>
    <row r="134" spans="1:17" ht="15" customHeight="1" x14ac:dyDescent="0.25">
      <c r="A134" s="306"/>
      <c r="B134" s="18">
        <v>4</v>
      </c>
      <c r="C134" s="54"/>
      <c r="D134" s="54"/>
      <c r="E134" s="54"/>
      <c r="F134" s="16">
        <v>4</v>
      </c>
      <c r="G134" s="16">
        <v>4</v>
      </c>
      <c r="H134" s="16">
        <v>4</v>
      </c>
      <c r="I134" s="16" t="s">
        <v>12</v>
      </c>
      <c r="J134" s="16">
        <v>15</v>
      </c>
      <c r="K134" s="39"/>
      <c r="L134" s="14"/>
      <c r="M134" s="15"/>
      <c r="N134" s="16"/>
      <c r="O134" s="17" t="s">
        <v>121</v>
      </c>
      <c r="P134" s="211">
        <v>15</v>
      </c>
      <c r="Q134" s="19"/>
    </row>
    <row r="135" spans="1:17" ht="15" customHeight="1" x14ac:dyDescent="0.25">
      <c r="A135" s="306"/>
      <c r="B135" s="18">
        <v>5</v>
      </c>
      <c r="C135" s="54"/>
      <c r="D135" s="54"/>
      <c r="E135" s="54"/>
      <c r="F135" s="16">
        <v>5</v>
      </c>
      <c r="G135" s="16">
        <v>5</v>
      </c>
      <c r="H135" s="16">
        <v>5</v>
      </c>
      <c r="I135" s="16" t="s">
        <v>12</v>
      </c>
      <c r="J135" s="16">
        <v>15</v>
      </c>
      <c r="K135" s="14"/>
      <c r="L135" s="15"/>
      <c r="M135" s="39"/>
      <c r="N135" s="16"/>
      <c r="O135" s="17" t="s">
        <v>121</v>
      </c>
      <c r="P135" s="211">
        <v>15</v>
      </c>
      <c r="Q135" s="19"/>
    </row>
    <row r="136" spans="1:17" ht="15" customHeight="1" x14ac:dyDescent="0.25">
      <c r="A136" s="306"/>
      <c r="B136" s="18">
        <v>6</v>
      </c>
      <c r="C136" s="54"/>
      <c r="D136" s="54"/>
      <c r="E136" s="54"/>
      <c r="F136" s="16">
        <v>6</v>
      </c>
      <c r="G136" s="16">
        <v>6</v>
      </c>
      <c r="H136" s="16">
        <v>6</v>
      </c>
      <c r="I136" s="16" t="s">
        <v>12</v>
      </c>
      <c r="J136" s="16">
        <v>15</v>
      </c>
      <c r="K136" s="15"/>
      <c r="L136" s="39"/>
      <c r="M136" s="14"/>
      <c r="N136" s="16"/>
      <c r="O136" s="17" t="s">
        <v>121</v>
      </c>
      <c r="P136" s="211">
        <v>15</v>
      </c>
      <c r="Q136" s="19"/>
    </row>
    <row r="137" spans="1:17" ht="15" customHeight="1" x14ac:dyDescent="0.25">
      <c r="A137" s="306"/>
      <c r="B137" s="18">
        <v>7</v>
      </c>
      <c r="C137" s="54"/>
      <c r="D137" s="54"/>
      <c r="E137" s="54"/>
      <c r="F137" s="16">
        <v>7</v>
      </c>
      <c r="G137" s="16">
        <v>7</v>
      </c>
      <c r="H137" s="16">
        <v>7</v>
      </c>
      <c r="I137" s="16" t="s">
        <v>12</v>
      </c>
      <c r="J137" s="16">
        <v>15</v>
      </c>
      <c r="K137" s="39"/>
      <c r="L137" s="14"/>
      <c r="M137" s="15"/>
      <c r="N137" s="16"/>
      <c r="O137" s="17" t="s">
        <v>121</v>
      </c>
      <c r="P137" s="211">
        <v>15</v>
      </c>
      <c r="Q137" s="19"/>
    </row>
    <row r="138" spans="1:17" ht="15" customHeight="1" x14ac:dyDescent="0.25">
      <c r="A138" s="306"/>
      <c r="B138" s="18">
        <v>8</v>
      </c>
      <c r="C138" s="54"/>
      <c r="D138" s="54"/>
      <c r="E138" s="54"/>
      <c r="F138" s="16">
        <v>8</v>
      </c>
      <c r="G138" s="16">
        <v>8</v>
      </c>
      <c r="H138" s="16">
        <v>8</v>
      </c>
      <c r="I138" s="16" t="s">
        <v>12</v>
      </c>
      <c r="J138" s="16">
        <v>15</v>
      </c>
      <c r="K138" s="14"/>
      <c r="L138" s="15"/>
      <c r="M138" s="39"/>
      <c r="N138" s="16"/>
      <c r="O138" s="17" t="s">
        <v>121</v>
      </c>
      <c r="P138" s="211">
        <v>15</v>
      </c>
      <c r="Q138" s="19"/>
    </row>
    <row r="139" spans="1:17" ht="15" customHeight="1" x14ac:dyDescent="0.25">
      <c r="A139" s="306"/>
      <c r="B139" s="18">
        <v>9</v>
      </c>
      <c r="C139" s="54"/>
      <c r="D139" s="54"/>
      <c r="E139" s="54"/>
      <c r="F139" s="16">
        <v>9</v>
      </c>
      <c r="G139" s="16">
        <v>9</v>
      </c>
      <c r="H139" s="16">
        <v>9</v>
      </c>
      <c r="I139" s="16" t="s">
        <v>12</v>
      </c>
      <c r="J139" s="16">
        <v>15</v>
      </c>
      <c r="K139" s="15"/>
      <c r="L139" s="39"/>
      <c r="M139" s="14"/>
      <c r="N139" s="16"/>
      <c r="O139" s="17" t="s">
        <v>121</v>
      </c>
      <c r="P139" s="211">
        <v>15</v>
      </c>
      <c r="Q139" s="19"/>
    </row>
    <row r="140" spans="1:17" ht="15" customHeight="1" x14ac:dyDescent="0.25">
      <c r="A140" s="306"/>
      <c r="B140" s="18">
        <v>10</v>
      </c>
      <c r="C140" s="54"/>
      <c r="D140" s="54"/>
      <c r="E140" s="54"/>
      <c r="F140" s="16">
        <v>10</v>
      </c>
      <c r="G140" s="16">
        <v>10</v>
      </c>
      <c r="H140" s="16">
        <v>10</v>
      </c>
      <c r="I140" s="16" t="s">
        <v>12</v>
      </c>
      <c r="J140" s="16">
        <v>15</v>
      </c>
      <c r="K140" s="39"/>
      <c r="L140" s="14"/>
      <c r="M140" s="15"/>
      <c r="N140" s="16"/>
      <c r="O140" s="17" t="s">
        <v>121</v>
      </c>
      <c r="P140" s="211">
        <v>15</v>
      </c>
      <c r="Q140" s="19"/>
    </row>
    <row r="141" spans="1:17" ht="15" customHeight="1" x14ac:dyDescent="0.25">
      <c r="A141" s="306"/>
      <c r="B141" s="18">
        <v>11</v>
      </c>
      <c r="C141" s="54"/>
      <c r="D141" s="54"/>
      <c r="E141" s="54"/>
      <c r="F141" s="16">
        <v>11</v>
      </c>
      <c r="G141" s="16">
        <v>11</v>
      </c>
      <c r="H141" s="16">
        <v>11</v>
      </c>
      <c r="I141" s="16" t="s">
        <v>12</v>
      </c>
      <c r="J141" s="16">
        <v>15</v>
      </c>
      <c r="K141" s="14"/>
      <c r="L141" s="15"/>
      <c r="M141" s="39"/>
      <c r="N141" s="16"/>
      <c r="O141" s="17" t="s">
        <v>121</v>
      </c>
      <c r="P141" s="211">
        <v>15</v>
      </c>
      <c r="Q141" s="19"/>
    </row>
    <row r="142" spans="1:17" ht="15" customHeight="1" x14ac:dyDescent="0.25">
      <c r="A142" s="306"/>
      <c r="B142" s="18">
        <v>12</v>
      </c>
      <c r="C142" s="54"/>
      <c r="D142" s="54"/>
      <c r="E142" s="54"/>
      <c r="F142" s="16">
        <v>12</v>
      </c>
      <c r="G142" s="16">
        <v>12</v>
      </c>
      <c r="H142" s="16">
        <v>12</v>
      </c>
      <c r="I142" s="16" t="s">
        <v>12</v>
      </c>
      <c r="J142" s="16">
        <v>15</v>
      </c>
      <c r="K142" s="15"/>
      <c r="L142" s="39"/>
      <c r="M142" s="14"/>
      <c r="N142" s="16"/>
      <c r="O142" s="17" t="s">
        <v>121</v>
      </c>
      <c r="P142" s="211">
        <v>15</v>
      </c>
      <c r="Q142" s="19"/>
    </row>
    <row r="143" spans="1:17" ht="15" customHeight="1" x14ac:dyDescent="0.25">
      <c r="A143" s="306"/>
      <c r="B143" s="18">
        <v>13</v>
      </c>
      <c r="C143" s="54"/>
      <c r="D143" s="54"/>
      <c r="E143" s="54"/>
      <c r="F143" s="16">
        <v>13</v>
      </c>
      <c r="G143" s="16">
        <v>13</v>
      </c>
      <c r="H143" s="16">
        <v>13</v>
      </c>
      <c r="I143" s="16" t="s">
        <v>12</v>
      </c>
      <c r="J143" s="16">
        <v>15</v>
      </c>
      <c r="K143" s="39"/>
      <c r="L143" s="14"/>
      <c r="M143" s="15"/>
      <c r="N143" s="16"/>
      <c r="O143" s="17" t="s">
        <v>121</v>
      </c>
      <c r="P143" s="211">
        <v>15</v>
      </c>
      <c r="Q143" s="19"/>
    </row>
    <row r="144" spans="1:17" ht="15" customHeight="1" thickBot="1" x14ac:dyDescent="0.3">
      <c r="A144" s="306"/>
      <c r="B144" s="18">
        <v>14</v>
      </c>
      <c r="C144" s="54"/>
      <c r="D144" s="54"/>
      <c r="E144" s="54"/>
      <c r="F144" s="16">
        <v>14</v>
      </c>
      <c r="G144" s="16">
        <v>14</v>
      </c>
      <c r="H144" s="16">
        <v>14</v>
      </c>
      <c r="I144" s="16" t="s">
        <v>12</v>
      </c>
      <c r="J144" s="16">
        <v>15</v>
      </c>
      <c r="K144" s="44"/>
      <c r="L144" s="48"/>
      <c r="M144" s="46"/>
      <c r="N144" s="16"/>
      <c r="O144" s="17" t="s">
        <v>121</v>
      </c>
      <c r="P144" s="211">
        <v>15</v>
      </c>
      <c r="Q144" s="19"/>
    </row>
    <row r="145" spans="1:17" ht="15" customHeight="1" x14ac:dyDescent="0.25">
      <c r="A145" s="306"/>
      <c r="B145" s="18">
        <v>15</v>
      </c>
      <c r="C145" s="54"/>
      <c r="D145" s="54"/>
      <c r="E145" s="54"/>
      <c r="F145" s="16">
        <v>15</v>
      </c>
      <c r="G145" s="16">
        <v>15</v>
      </c>
      <c r="H145" s="16">
        <v>15</v>
      </c>
      <c r="I145" s="16" t="s">
        <v>12</v>
      </c>
      <c r="J145" s="16">
        <v>15</v>
      </c>
      <c r="K145" s="15"/>
      <c r="L145" s="39"/>
      <c r="M145" s="14"/>
      <c r="N145" s="16"/>
      <c r="O145" s="17" t="s">
        <v>121</v>
      </c>
      <c r="P145" s="211">
        <v>15</v>
      </c>
      <c r="Q145" s="19"/>
    </row>
    <row r="146" spans="1:17" ht="15" customHeight="1" thickBot="1" x14ac:dyDescent="0.3">
      <c r="A146" s="307"/>
      <c r="B146" s="33">
        <v>16</v>
      </c>
      <c r="C146" s="55"/>
      <c r="D146" s="55"/>
      <c r="E146" s="55"/>
      <c r="F146" s="16">
        <v>16</v>
      </c>
      <c r="G146" s="16">
        <v>16</v>
      </c>
      <c r="H146" s="16">
        <v>16</v>
      </c>
      <c r="I146" s="16" t="s">
        <v>12</v>
      </c>
      <c r="J146" s="16">
        <v>15</v>
      </c>
      <c r="K146" s="39"/>
      <c r="L146" s="14"/>
      <c r="M146" s="15"/>
      <c r="N146" s="34"/>
      <c r="O146" s="17" t="s">
        <v>121</v>
      </c>
      <c r="P146" s="211">
        <v>15</v>
      </c>
      <c r="Q146" s="35"/>
    </row>
  </sheetData>
  <mergeCells count="85">
    <mergeCell ref="O128:P128"/>
    <mergeCell ref="B129:B130"/>
    <mergeCell ref="C129:C130"/>
    <mergeCell ref="D129:D130"/>
    <mergeCell ref="E129:E130"/>
    <mergeCell ref="H129:J129"/>
    <mergeCell ref="K129:M129"/>
    <mergeCell ref="N129:N130"/>
    <mergeCell ref="A127:A146"/>
    <mergeCell ref="B127:J127"/>
    <mergeCell ref="K127:M127"/>
    <mergeCell ref="B128:J128"/>
    <mergeCell ref="K128:M128"/>
    <mergeCell ref="O23:P23"/>
    <mergeCell ref="N24:N25"/>
    <mergeCell ref="K24:M24"/>
    <mergeCell ref="A106:A125"/>
    <mergeCell ref="B106:J106"/>
    <mergeCell ref="B108:B109"/>
    <mergeCell ref="C108:C109"/>
    <mergeCell ref="D108:D109"/>
    <mergeCell ref="E108:E109"/>
    <mergeCell ref="H108:J108"/>
    <mergeCell ref="C24:C25"/>
    <mergeCell ref="D24:D25"/>
    <mergeCell ref="O44:P44"/>
    <mergeCell ref="K44:M44"/>
    <mergeCell ref="O107:P107"/>
    <mergeCell ref="K87:M87"/>
    <mergeCell ref="A15:A19"/>
    <mergeCell ref="A22:A41"/>
    <mergeCell ref="E24:E25"/>
    <mergeCell ref="K45:M45"/>
    <mergeCell ref="N45:N46"/>
    <mergeCell ref="K22:M22"/>
    <mergeCell ref="K23:M23"/>
    <mergeCell ref="B45:B46"/>
    <mergeCell ref="C45:C46"/>
    <mergeCell ref="D45:D46"/>
    <mergeCell ref="E45:E46"/>
    <mergeCell ref="H45:J45"/>
    <mergeCell ref="A43:A62"/>
    <mergeCell ref="B43:J43"/>
    <mergeCell ref="K43:M43"/>
    <mergeCell ref="B44:J44"/>
    <mergeCell ref="A64:A83"/>
    <mergeCell ref="B64:J64"/>
    <mergeCell ref="K64:M64"/>
    <mergeCell ref="B65:J65"/>
    <mergeCell ref="K65:M65"/>
    <mergeCell ref="O65:P65"/>
    <mergeCell ref="B66:B67"/>
    <mergeCell ref="C66:C67"/>
    <mergeCell ref="D66:D67"/>
    <mergeCell ref="E66:E67"/>
    <mergeCell ref="H66:J66"/>
    <mergeCell ref="K66:M66"/>
    <mergeCell ref="N66:N67"/>
    <mergeCell ref="O86:P86"/>
    <mergeCell ref="B87:B88"/>
    <mergeCell ref="C87:C88"/>
    <mergeCell ref="D87:D88"/>
    <mergeCell ref="E87:E88"/>
    <mergeCell ref="H87:J87"/>
    <mergeCell ref="N87:N88"/>
    <mergeCell ref="N108:N109"/>
    <mergeCell ref="A85:A104"/>
    <mergeCell ref="B85:J85"/>
    <mergeCell ref="K85:M85"/>
    <mergeCell ref="B86:J86"/>
    <mergeCell ref="K86:M86"/>
    <mergeCell ref="K106:M106"/>
    <mergeCell ref="B107:J107"/>
    <mergeCell ref="K107:M107"/>
    <mergeCell ref="B22:J22"/>
    <mergeCell ref="H24:J24"/>
    <mergeCell ref="B23:J23"/>
    <mergeCell ref="B24:B25"/>
    <mergeCell ref="K108:M108"/>
    <mergeCell ref="B4:I4"/>
    <mergeCell ref="B5:I5"/>
    <mergeCell ref="B6:I6"/>
    <mergeCell ref="B7:I7"/>
    <mergeCell ref="D16:E16"/>
    <mergeCell ref="B8:I8"/>
  </mergeCells>
  <phoneticPr fontId="19" type="noConversion"/>
  <pageMargins left="0.70866141732283472" right="0.70866141732283472" top="0.55118110236220474" bottom="0.35433070866141736" header="0.31496062992125984" footer="0.31496062992125984"/>
  <pageSetup paperSize="9" scale="63" fitToHeight="0" orientation="landscape" r:id="rId1"/>
  <rowBreaks count="2" manualBreakCount="2">
    <brk id="41" max="16" man="1"/>
    <brk id="8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8726A-C0B3-4A15-A2C4-D99277278673}">
  <sheetPr>
    <pageSetUpPr fitToPage="1"/>
  </sheetPr>
  <dimension ref="A3:Q146"/>
  <sheetViews>
    <sheetView zoomScale="85" zoomScaleNormal="85" workbookViewId="0">
      <selection activeCell="N18" sqref="N18"/>
    </sheetView>
  </sheetViews>
  <sheetFormatPr defaultColWidth="8.85546875" defaultRowHeight="15" x14ac:dyDescent="0.25"/>
  <cols>
    <col min="1" max="1" width="20" customWidth="1"/>
    <col min="2" max="2" width="13.42578125" customWidth="1"/>
    <col min="3" max="3" width="22.140625" customWidth="1"/>
    <col min="4" max="5" width="13.42578125" customWidth="1"/>
    <col min="6" max="6" width="7.42578125" bestFit="1" customWidth="1"/>
    <col min="7" max="7" width="12.28515625" bestFit="1" customWidth="1"/>
    <col min="8" max="8" width="7.42578125" bestFit="1" customWidth="1"/>
    <col min="9" max="9" width="6.140625" bestFit="1" customWidth="1"/>
    <col min="10" max="10" width="13.85546875" bestFit="1" customWidth="1"/>
    <col min="11" max="13" width="4.7109375" customWidth="1"/>
    <col min="14" max="14" width="15.5703125" bestFit="1" customWidth="1"/>
    <col min="15" max="15" width="12.7109375" bestFit="1" customWidth="1"/>
    <col min="16" max="16" width="13.5703125" customWidth="1"/>
    <col min="17" max="17" width="19.42578125" bestFit="1" customWidth="1"/>
  </cols>
  <sheetData>
    <row r="3" spans="1:9" ht="15.75" thickBot="1" x14ac:dyDescent="0.3"/>
    <row r="4" spans="1:9" ht="15.75" x14ac:dyDescent="0.25">
      <c r="A4" s="263" t="s">
        <v>162</v>
      </c>
      <c r="B4" s="284">
        <f>'Järjestelmä Tiedot'!B7</f>
        <v>0</v>
      </c>
      <c r="C4" s="284"/>
      <c r="D4" s="284"/>
      <c r="E4" s="284"/>
      <c r="F4" s="284"/>
      <c r="G4" s="284"/>
      <c r="H4" s="284"/>
      <c r="I4" s="285"/>
    </row>
    <row r="5" spans="1:9" ht="15.75" x14ac:dyDescent="0.25">
      <c r="A5" s="237" t="s">
        <v>111</v>
      </c>
      <c r="B5" s="286">
        <f>'Järjestelmä Tiedot'!B8</f>
        <v>0</v>
      </c>
      <c r="C5" s="286"/>
      <c r="D5" s="286"/>
      <c r="E5" s="286"/>
      <c r="F5" s="286"/>
      <c r="G5" s="286"/>
      <c r="H5" s="286"/>
      <c r="I5" s="287"/>
    </row>
    <row r="6" spans="1:9" ht="15.75" x14ac:dyDescent="0.25">
      <c r="A6" s="237" t="s">
        <v>177</v>
      </c>
      <c r="B6" s="286">
        <f>'Järjestelmä Tiedot'!B9</f>
        <v>0</v>
      </c>
      <c r="C6" s="286"/>
      <c r="D6" s="286"/>
      <c r="E6" s="286"/>
      <c r="F6" s="286"/>
      <c r="G6" s="286"/>
      <c r="H6" s="286"/>
      <c r="I6" s="287"/>
    </row>
    <row r="7" spans="1:9" ht="15.75" customHeight="1" x14ac:dyDescent="0.25">
      <c r="A7" s="237" t="s">
        <v>109</v>
      </c>
      <c r="B7" s="286">
        <f>'Järjestelmä Tiedot'!B11</f>
        <v>0</v>
      </c>
      <c r="C7" s="286"/>
      <c r="D7" s="286"/>
      <c r="E7" s="286"/>
      <c r="F7" s="286"/>
      <c r="G7" s="286"/>
      <c r="H7" s="286"/>
      <c r="I7" s="287"/>
    </row>
    <row r="8" spans="1:9" ht="39.75" customHeight="1" x14ac:dyDescent="0.25">
      <c r="A8" s="237" t="s">
        <v>174</v>
      </c>
      <c r="B8" s="286"/>
      <c r="C8" s="286"/>
      <c r="D8" s="286"/>
      <c r="E8" s="286"/>
      <c r="F8" s="286"/>
      <c r="G8" s="286"/>
      <c r="H8" s="286"/>
      <c r="I8" s="287"/>
    </row>
    <row r="9" spans="1:9" ht="15.75" x14ac:dyDescent="0.25">
      <c r="A9" s="243"/>
      <c r="B9" s="244"/>
      <c r="C9" s="244"/>
      <c r="D9" s="244"/>
      <c r="E9" s="244"/>
      <c r="F9" s="244"/>
      <c r="G9" s="244"/>
      <c r="H9" s="244"/>
      <c r="I9" s="245"/>
    </row>
    <row r="10" spans="1:9" x14ac:dyDescent="0.25">
      <c r="A10" s="8" t="s">
        <v>175</v>
      </c>
      <c r="B10" s="140"/>
      <c r="C10" s="140"/>
      <c r="D10" s="140"/>
      <c r="E10" s="140"/>
      <c r="F10" s="140"/>
      <c r="G10" s="140"/>
      <c r="H10" s="140"/>
      <c r="I10" s="241"/>
    </row>
    <row r="11" spans="1:9" ht="15.75" thickBot="1" x14ac:dyDescent="0.3">
      <c r="A11" s="177" t="s">
        <v>176</v>
      </c>
      <c r="B11" s="73"/>
      <c r="C11" s="73"/>
      <c r="D11" s="73"/>
      <c r="E11" s="73"/>
      <c r="F11" s="73"/>
      <c r="G11" s="73"/>
      <c r="H11" s="73"/>
      <c r="I11" s="242"/>
    </row>
    <row r="13" spans="1:9" x14ac:dyDescent="0.25">
      <c r="B13" t="s">
        <v>124</v>
      </c>
    </row>
    <row r="14" spans="1:9" ht="15.75" thickBot="1" x14ac:dyDescent="0.3"/>
    <row r="15" spans="1:9" x14ac:dyDescent="0.25">
      <c r="A15" s="305" t="s">
        <v>163</v>
      </c>
      <c r="B15" s="238" t="s">
        <v>126</v>
      </c>
      <c r="C15" s="51"/>
      <c r="D15" s="40" t="s">
        <v>127</v>
      </c>
      <c r="E15" s="50">
        <f>C15*0.95</f>
        <v>0</v>
      </c>
    </row>
    <row r="16" spans="1:9" x14ac:dyDescent="0.25">
      <c r="A16" s="306"/>
      <c r="B16" s="239" t="s">
        <v>128</v>
      </c>
      <c r="C16" s="52"/>
      <c r="D16" s="288" t="s">
        <v>29</v>
      </c>
      <c r="E16" s="289"/>
    </row>
    <row r="17" spans="1:17" x14ac:dyDescent="0.25">
      <c r="A17" s="306"/>
      <c r="B17" s="239" t="s">
        <v>129</v>
      </c>
      <c r="C17" s="52"/>
      <c r="D17" s="97" t="s">
        <v>123</v>
      </c>
      <c r="E17" s="98" t="s">
        <v>120</v>
      </c>
    </row>
    <row r="18" spans="1:17" x14ac:dyDescent="0.25">
      <c r="A18" s="306"/>
      <c r="B18" s="239" t="s">
        <v>130</v>
      </c>
      <c r="C18" s="52"/>
      <c r="D18" s="196"/>
      <c r="E18" s="218"/>
    </row>
    <row r="19" spans="1:17" ht="15.75" thickBot="1" x14ac:dyDescent="0.3">
      <c r="A19" s="307"/>
      <c r="B19" s="240" t="s">
        <v>131</v>
      </c>
      <c r="C19" s="226"/>
      <c r="D19" s="73"/>
      <c r="E19" s="227"/>
    </row>
    <row r="20" spans="1:17" x14ac:dyDescent="0.25">
      <c r="P20" s="196"/>
    </row>
    <row r="21" spans="1:17" ht="15.75" thickBot="1" x14ac:dyDescent="0.3"/>
    <row r="22" spans="1:17" ht="15.75" customHeight="1" x14ac:dyDescent="0.25">
      <c r="A22" s="305" t="s">
        <v>164</v>
      </c>
      <c r="B22" s="290"/>
      <c r="C22" s="291"/>
      <c r="D22" s="291"/>
      <c r="E22" s="291"/>
      <c r="F22" s="291"/>
      <c r="G22" s="291"/>
      <c r="H22" s="291"/>
      <c r="I22" s="291"/>
      <c r="J22" s="292"/>
      <c r="K22" s="308" t="s">
        <v>33</v>
      </c>
      <c r="L22" s="308"/>
      <c r="M22" s="308"/>
      <c r="N22" s="204" t="s">
        <v>197</v>
      </c>
      <c r="O22" s="205" t="s">
        <v>34</v>
      </c>
      <c r="P22" s="206" t="e">
        <f>ROUNDUP(N22*0.95,0)</f>
        <v>#VALUE!</v>
      </c>
      <c r="Q22" s="254" t="s">
        <v>125</v>
      </c>
    </row>
    <row r="23" spans="1:17" ht="15.75" x14ac:dyDescent="0.25">
      <c r="A23" s="306"/>
      <c r="B23" s="296"/>
      <c r="C23" s="297"/>
      <c r="D23" s="297"/>
      <c r="E23" s="297"/>
      <c r="F23" s="297"/>
      <c r="G23" s="297"/>
      <c r="H23" s="297"/>
      <c r="I23" s="297"/>
      <c r="J23" s="298"/>
      <c r="K23" s="309" t="s">
        <v>35</v>
      </c>
      <c r="L23" s="310"/>
      <c r="M23" s="310"/>
      <c r="N23" s="52"/>
      <c r="O23" s="288" t="s">
        <v>29</v>
      </c>
      <c r="P23" s="311"/>
      <c r="Q23" s="212"/>
    </row>
    <row r="24" spans="1:17" x14ac:dyDescent="0.25">
      <c r="A24" s="306"/>
      <c r="B24" s="299" t="s">
        <v>122</v>
      </c>
      <c r="C24" s="312" t="s">
        <v>110</v>
      </c>
      <c r="D24" s="312" t="s">
        <v>47</v>
      </c>
      <c r="E24" s="312" t="s">
        <v>160</v>
      </c>
      <c r="F24" s="53" t="s">
        <v>38</v>
      </c>
      <c r="G24" s="255" t="s">
        <v>112</v>
      </c>
      <c r="H24" s="293" t="s">
        <v>26</v>
      </c>
      <c r="I24" s="294"/>
      <c r="J24" s="295"/>
      <c r="K24" s="301" t="s">
        <v>114</v>
      </c>
      <c r="L24" s="302"/>
      <c r="M24" s="302"/>
      <c r="N24" s="303" t="s">
        <v>115</v>
      </c>
      <c r="O24" s="97" t="str">
        <f>A22</f>
        <v>CLU 1</v>
      </c>
      <c r="P24" s="207" t="s">
        <v>120</v>
      </c>
      <c r="Q24" s="253" t="s">
        <v>149</v>
      </c>
    </row>
    <row r="25" spans="1:17" ht="15.75" thickBot="1" x14ac:dyDescent="0.3">
      <c r="A25" s="306"/>
      <c r="B25" s="321"/>
      <c r="C25" s="320"/>
      <c r="D25" s="320"/>
      <c r="E25" s="313"/>
      <c r="F25" s="213" t="s">
        <v>111</v>
      </c>
      <c r="G25" s="213" t="s">
        <v>111</v>
      </c>
      <c r="H25" s="213" t="s">
        <v>111</v>
      </c>
      <c r="I25" s="213" t="s">
        <v>113</v>
      </c>
      <c r="J25" s="213" t="s">
        <v>116</v>
      </c>
      <c r="K25" s="214" t="s">
        <v>13</v>
      </c>
      <c r="L25" s="214" t="s">
        <v>14</v>
      </c>
      <c r="M25" s="214" t="s">
        <v>15</v>
      </c>
      <c r="N25" s="322"/>
      <c r="O25" s="215" t="s">
        <v>104</v>
      </c>
      <c r="P25" s="216" t="s">
        <v>116</v>
      </c>
      <c r="Q25" s="217"/>
    </row>
    <row r="26" spans="1:17" x14ac:dyDescent="0.25">
      <c r="A26" s="306"/>
      <c r="B26" s="316">
        <v>1</v>
      </c>
      <c r="C26" s="318"/>
      <c r="D26" s="56"/>
      <c r="E26" s="256"/>
      <c r="F26" s="314">
        <v>1</v>
      </c>
      <c r="G26" s="258">
        <v>1</v>
      </c>
      <c r="H26" s="41">
        <v>1</v>
      </c>
      <c r="I26" s="41" t="s">
        <v>12</v>
      </c>
      <c r="J26" s="41">
        <v>30</v>
      </c>
      <c r="K26" s="39"/>
      <c r="L26" s="14"/>
      <c r="M26" s="15"/>
      <c r="N26" s="41"/>
      <c r="O26" s="42" t="s">
        <v>121</v>
      </c>
      <c r="P26" s="209">
        <v>30</v>
      </c>
      <c r="Q26" s="43"/>
    </row>
    <row r="27" spans="1:17" ht="15.75" thickBot="1" x14ac:dyDescent="0.3">
      <c r="A27" s="306"/>
      <c r="B27" s="317"/>
      <c r="C27" s="319"/>
      <c r="D27" s="57"/>
      <c r="E27" s="257"/>
      <c r="F27" s="315"/>
      <c r="G27" s="259">
        <v>2</v>
      </c>
      <c r="H27" s="34">
        <v>2</v>
      </c>
      <c r="I27" s="34" t="s">
        <v>12</v>
      </c>
      <c r="J27" s="34">
        <v>30</v>
      </c>
      <c r="K27" s="14"/>
      <c r="L27" s="15"/>
      <c r="M27" s="39"/>
      <c r="N27" s="34"/>
      <c r="O27" s="47" t="s">
        <v>121</v>
      </c>
      <c r="P27" s="210">
        <v>30</v>
      </c>
      <c r="Q27" s="35"/>
    </row>
    <row r="28" spans="1:17" x14ac:dyDescent="0.25">
      <c r="A28" s="306"/>
      <c r="B28" s="316">
        <v>2</v>
      </c>
      <c r="C28" s="318"/>
      <c r="D28" s="56"/>
      <c r="E28" s="256"/>
      <c r="F28" s="314">
        <v>3</v>
      </c>
      <c r="G28" s="258">
        <v>3</v>
      </c>
      <c r="H28" s="41">
        <v>3</v>
      </c>
      <c r="I28" s="41" t="s">
        <v>12</v>
      </c>
      <c r="J28" s="41">
        <v>30</v>
      </c>
      <c r="K28" s="15"/>
      <c r="L28" s="39"/>
      <c r="M28" s="14"/>
      <c r="N28" s="41"/>
      <c r="O28" s="42" t="s">
        <v>121</v>
      </c>
      <c r="P28" s="209">
        <v>30</v>
      </c>
      <c r="Q28" s="43"/>
    </row>
    <row r="29" spans="1:17" ht="15.75" thickBot="1" x14ac:dyDescent="0.3">
      <c r="A29" s="306"/>
      <c r="B29" s="317"/>
      <c r="C29" s="319"/>
      <c r="D29" s="57"/>
      <c r="E29" s="257"/>
      <c r="F29" s="315"/>
      <c r="G29" s="259">
        <v>4</v>
      </c>
      <c r="H29" s="34">
        <v>4</v>
      </c>
      <c r="I29" s="34" t="s">
        <v>12</v>
      </c>
      <c r="J29" s="34">
        <v>30</v>
      </c>
      <c r="K29" s="39"/>
      <c r="L29" s="14"/>
      <c r="M29" s="15"/>
      <c r="N29" s="34"/>
      <c r="O29" s="47" t="s">
        <v>121</v>
      </c>
      <c r="P29" s="210">
        <v>30</v>
      </c>
      <c r="Q29" s="35"/>
    </row>
    <row r="30" spans="1:17" x14ac:dyDescent="0.25">
      <c r="A30" s="306"/>
      <c r="B30" s="316">
        <v>3</v>
      </c>
      <c r="C30" s="318"/>
      <c r="D30" s="56"/>
      <c r="E30" s="256"/>
      <c r="F30" s="314">
        <v>5</v>
      </c>
      <c r="G30" s="258">
        <v>5</v>
      </c>
      <c r="H30" s="41">
        <v>5</v>
      </c>
      <c r="I30" s="41" t="s">
        <v>12</v>
      </c>
      <c r="J30" s="41">
        <v>30</v>
      </c>
      <c r="K30" s="14"/>
      <c r="L30" s="15"/>
      <c r="M30" s="39"/>
      <c r="N30" s="41"/>
      <c r="O30" s="42" t="s">
        <v>121</v>
      </c>
      <c r="P30" s="209">
        <v>30</v>
      </c>
      <c r="Q30" s="43"/>
    </row>
    <row r="31" spans="1:17" ht="15.75" thickBot="1" x14ac:dyDescent="0.3">
      <c r="A31" s="306"/>
      <c r="B31" s="317"/>
      <c r="C31" s="319"/>
      <c r="D31" s="57"/>
      <c r="E31" s="257"/>
      <c r="F31" s="315"/>
      <c r="G31" s="259">
        <v>6</v>
      </c>
      <c r="H31" s="34">
        <v>6</v>
      </c>
      <c r="I31" s="34" t="s">
        <v>12</v>
      </c>
      <c r="J31" s="34">
        <v>30</v>
      </c>
      <c r="K31" s="15"/>
      <c r="L31" s="39"/>
      <c r="M31" s="14"/>
      <c r="N31" s="34"/>
      <c r="O31" s="47" t="s">
        <v>121</v>
      </c>
      <c r="P31" s="210">
        <v>30</v>
      </c>
      <c r="Q31" s="35"/>
    </row>
    <row r="32" spans="1:17" x14ac:dyDescent="0.25">
      <c r="A32" s="306"/>
      <c r="B32" s="316">
        <v>4</v>
      </c>
      <c r="C32" s="318"/>
      <c r="D32" s="56"/>
      <c r="E32" s="256"/>
      <c r="F32" s="314">
        <v>7</v>
      </c>
      <c r="G32" s="258">
        <v>7</v>
      </c>
      <c r="H32" s="41">
        <v>7</v>
      </c>
      <c r="I32" s="41" t="s">
        <v>12</v>
      </c>
      <c r="J32" s="41">
        <v>30</v>
      </c>
      <c r="K32" s="39"/>
      <c r="L32" s="14"/>
      <c r="M32" s="15"/>
      <c r="N32" s="41"/>
      <c r="O32" s="42" t="s">
        <v>121</v>
      </c>
      <c r="P32" s="209">
        <v>30</v>
      </c>
      <c r="Q32" s="43"/>
    </row>
    <row r="33" spans="1:17" ht="15.75" thickBot="1" x14ac:dyDescent="0.3">
      <c r="A33" s="306"/>
      <c r="B33" s="317"/>
      <c r="C33" s="319"/>
      <c r="D33" s="57"/>
      <c r="E33" s="257"/>
      <c r="F33" s="315"/>
      <c r="G33" s="259">
        <v>8</v>
      </c>
      <c r="H33" s="34">
        <v>8</v>
      </c>
      <c r="I33" s="34" t="s">
        <v>12</v>
      </c>
      <c r="J33" s="34">
        <v>30</v>
      </c>
      <c r="K33" s="14"/>
      <c r="L33" s="15"/>
      <c r="M33" s="39"/>
      <c r="N33" s="34"/>
      <c r="O33" s="47" t="s">
        <v>121</v>
      </c>
      <c r="P33" s="210">
        <v>30</v>
      </c>
      <c r="Q33" s="35"/>
    </row>
    <row r="34" spans="1:17" x14ac:dyDescent="0.25">
      <c r="A34" s="306"/>
      <c r="B34" s="316">
        <v>5</v>
      </c>
      <c r="C34" s="318"/>
      <c r="D34" s="56"/>
      <c r="E34" s="256"/>
      <c r="F34" s="314">
        <v>9</v>
      </c>
      <c r="G34" s="258">
        <v>9</v>
      </c>
      <c r="H34" s="41">
        <v>9</v>
      </c>
      <c r="I34" s="41" t="s">
        <v>12</v>
      </c>
      <c r="J34" s="41">
        <v>30</v>
      </c>
      <c r="K34" s="15"/>
      <c r="L34" s="39"/>
      <c r="M34" s="14"/>
      <c r="N34" s="41"/>
      <c r="O34" s="42" t="s">
        <v>121</v>
      </c>
      <c r="P34" s="209">
        <v>30</v>
      </c>
      <c r="Q34" s="43"/>
    </row>
    <row r="35" spans="1:17" ht="15.75" thickBot="1" x14ac:dyDescent="0.3">
      <c r="A35" s="306"/>
      <c r="B35" s="317"/>
      <c r="C35" s="319"/>
      <c r="D35" s="57"/>
      <c r="E35" s="257"/>
      <c r="F35" s="315"/>
      <c r="G35" s="259">
        <v>10</v>
      </c>
      <c r="H35" s="34">
        <v>10</v>
      </c>
      <c r="I35" s="34" t="s">
        <v>12</v>
      </c>
      <c r="J35" s="34">
        <v>30</v>
      </c>
      <c r="K35" s="39"/>
      <c r="L35" s="14"/>
      <c r="M35" s="15"/>
      <c r="N35" s="34"/>
      <c r="O35" s="47" t="s">
        <v>121</v>
      </c>
      <c r="P35" s="210">
        <v>30</v>
      </c>
      <c r="Q35" s="35"/>
    </row>
    <row r="36" spans="1:17" x14ac:dyDescent="0.25">
      <c r="A36" s="306"/>
      <c r="B36" s="316">
        <v>6</v>
      </c>
      <c r="C36" s="318"/>
      <c r="D36" s="56"/>
      <c r="E36" s="256"/>
      <c r="F36" s="314">
        <v>11</v>
      </c>
      <c r="G36" s="258">
        <v>11</v>
      </c>
      <c r="H36" s="41">
        <v>11</v>
      </c>
      <c r="I36" s="41" t="s">
        <v>12</v>
      </c>
      <c r="J36" s="41">
        <v>30</v>
      </c>
      <c r="K36" s="14"/>
      <c r="L36" s="15"/>
      <c r="M36" s="39"/>
      <c r="N36" s="41"/>
      <c r="O36" s="42" t="s">
        <v>121</v>
      </c>
      <c r="P36" s="209">
        <v>30</v>
      </c>
      <c r="Q36" s="43"/>
    </row>
    <row r="37" spans="1:17" ht="15.75" thickBot="1" x14ac:dyDescent="0.3">
      <c r="A37" s="306"/>
      <c r="B37" s="317"/>
      <c r="C37" s="319"/>
      <c r="D37" s="57"/>
      <c r="E37" s="257"/>
      <c r="F37" s="315"/>
      <c r="G37" s="259">
        <v>12</v>
      </c>
      <c r="H37" s="34">
        <v>12</v>
      </c>
      <c r="I37" s="34" t="s">
        <v>12</v>
      </c>
      <c r="J37" s="34">
        <v>30</v>
      </c>
      <c r="K37" s="15"/>
      <c r="L37" s="39"/>
      <c r="M37" s="14"/>
      <c r="N37" s="34"/>
      <c r="O37" s="47" t="s">
        <v>121</v>
      </c>
      <c r="P37" s="210">
        <v>30</v>
      </c>
      <c r="Q37" s="35"/>
    </row>
    <row r="38" spans="1:17" x14ac:dyDescent="0.25">
      <c r="A38" s="306"/>
      <c r="B38" s="316">
        <v>7</v>
      </c>
      <c r="C38" s="318"/>
      <c r="D38" s="56"/>
      <c r="E38" s="256"/>
      <c r="F38" s="314">
        <v>13</v>
      </c>
      <c r="G38" s="258">
        <v>13</v>
      </c>
      <c r="H38" s="41">
        <v>13</v>
      </c>
      <c r="I38" s="41" t="s">
        <v>12</v>
      </c>
      <c r="J38" s="41">
        <v>30</v>
      </c>
      <c r="K38" s="39"/>
      <c r="L38" s="14"/>
      <c r="M38" s="15"/>
      <c r="N38" s="41"/>
      <c r="O38" s="42" t="s">
        <v>121</v>
      </c>
      <c r="P38" s="209">
        <v>30</v>
      </c>
      <c r="Q38" s="43"/>
    </row>
    <row r="39" spans="1:17" ht="15.75" thickBot="1" x14ac:dyDescent="0.3">
      <c r="A39" s="306"/>
      <c r="B39" s="317"/>
      <c r="C39" s="319"/>
      <c r="D39" s="57"/>
      <c r="E39" s="257"/>
      <c r="F39" s="315"/>
      <c r="G39" s="259">
        <v>14</v>
      </c>
      <c r="H39" s="34">
        <v>14</v>
      </c>
      <c r="I39" s="34" t="s">
        <v>12</v>
      </c>
      <c r="J39" s="34">
        <v>30</v>
      </c>
      <c r="K39" s="44"/>
      <c r="L39" s="48"/>
      <c r="M39" s="46"/>
      <c r="N39" s="34"/>
      <c r="O39" s="47" t="s">
        <v>121</v>
      </c>
      <c r="P39" s="210">
        <v>30</v>
      </c>
      <c r="Q39" s="35"/>
    </row>
    <row r="40" spans="1:17" x14ac:dyDescent="0.25">
      <c r="A40" s="306"/>
      <c r="B40" s="316">
        <v>8</v>
      </c>
      <c r="C40" s="318"/>
      <c r="D40" s="56"/>
      <c r="E40" s="256"/>
      <c r="F40" s="314">
        <v>15</v>
      </c>
      <c r="G40" s="258">
        <v>15</v>
      </c>
      <c r="H40" s="41">
        <v>15</v>
      </c>
      <c r="I40" s="41" t="s">
        <v>12</v>
      </c>
      <c r="J40" s="41">
        <v>30</v>
      </c>
      <c r="K40" s="15"/>
      <c r="L40" s="39"/>
      <c r="M40" s="14"/>
      <c r="N40" s="41"/>
      <c r="O40" s="42" t="s">
        <v>121</v>
      </c>
      <c r="P40" s="209">
        <v>30</v>
      </c>
      <c r="Q40" s="43"/>
    </row>
    <row r="41" spans="1:17" ht="15.75" thickBot="1" x14ac:dyDescent="0.3">
      <c r="A41" s="307"/>
      <c r="B41" s="317"/>
      <c r="C41" s="319"/>
      <c r="D41" s="57"/>
      <c r="E41" s="257"/>
      <c r="F41" s="315"/>
      <c r="G41" s="259">
        <v>16</v>
      </c>
      <c r="H41" s="34">
        <v>16</v>
      </c>
      <c r="I41" s="34" t="s">
        <v>12</v>
      </c>
      <c r="J41" s="34">
        <v>30</v>
      </c>
      <c r="K41" s="39"/>
      <c r="L41" s="14"/>
      <c r="M41" s="15"/>
      <c r="N41" s="34"/>
      <c r="O41" s="47" t="s">
        <v>121</v>
      </c>
      <c r="P41" s="210">
        <v>30</v>
      </c>
      <c r="Q41" s="35"/>
    </row>
    <row r="42" spans="1:17" ht="15.75" thickBot="1" x14ac:dyDescent="0.3"/>
    <row r="43" spans="1:17" ht="15.75" customHeight="1" x14ac:dyDescent="0.25">
      <c r="A43" s="305" t="s">
        <v>191</v>
      </c>
      <c r="B43" s="290"/>
      <c r="C43" s="291"/>
      <c r="D43" s="291"/>
      <c r="E43" s="291"/>
      <c r="F43" s="291"/>
      <c r="G43" s="291"/>
      <c r="H43" s="291"/>
      <c r="I43" s="291"/>
      <c r="J43" s="292"/>
      <c r="K43" s="308" t="s">
        <v>33</v>
      </c>
      <c r="L43" s="308"/>
      <c r="M43" s="308"/>
      <c r="N43" s="204" t="s">
        <v>197</v>
      </c>
      <c r="O43" s="205" t="s">
        <v>34</v>
      </c>
      <c r="P43" s="206" t="e">
        <f>ROUNDUP(N43*0.95,0)</f>
        <v>#VALUE!</v>
      </c>
      <c r="Q43" s="254" t="s">
        <v>125</v>
      </c>
    </row>
    <row r="44" spans="1:17" ht="15.75" x14ac:dyDescent="0.25">
      <c r="A44" s="306"/>
      <c r="B44" s="296"/>
      <c r="C44" s="297"/>
      <c r="D44" s="297"/>
      <c r="E44" s="297"/>
      <c r="F44" s="297"/>
      <c r="G44" s="297"/>
      <c r="H44" s="297"/>
      <c r="I44" s="297"/>
      <c r="J44" s="298"/>
      <c r="K44" s="309" t="s">
        <v>35</v>
      </c>
      <c r="L44" s="310"/>
      <c r="M44" s="310"/>
      <c r="N44" s="52"/>
      <c r="O44" s="288" t="s">
        <v>29</v>
      </c>
      <c r="P44" s="311"/>
      <c r="Q44" s="212"/>
    </row>
    <row r="45" spans="1:17" x14ac:dyDescent="0.25">
      <c r="A45" s="306"/>
      <c r="B45" s="299" t="s">
        <v>122</v>
      </c>
      <c r="C45" s="312" t="s">
        <v>110</v>
      </c>
      <c r="D45" s="312" t="s">
        <v>47</v>
      </c>
      <c r="E45" s="312" t="s">
        <v>160</v>
      </c>
      <c r="F45" s="53" t="s">
        <v>38</v>
      </c>
      <c r="G45" s="255" t="s">
        <v>112</v>
      </c>
      <c r="H45" s="293" t="s">
        <v>26</v>
      </c>
      <c r="I45" s="294"/>
      <c r="J45" s="295"/>
      <c r="K45" s="301" t="s">
        <v>114</v>
      </c>
      <c r="L45" s="302"/>
      <c r="M45" s="302"/>
      <c r="N45" s="303" t="s">
        <v>115</v>
      </c>
      <c r="O45" s="97" t="str">
        <f>A43</f>
        <v>CLU 2</v>
      </c>
      <c r="P45" s="207" t="s">
        <v>120</v>
      </c>
      <c r="Q45" s="253" t="s">
        <v>149</v>
      </c>
    </row>
    <row r="46" spans="1:17" ht="15.75" thickBot="1" x14ac:dyDescent="0.3">
      <c r="A46" s="306"/>
      <c r="B46" s="321"/>
      <c r="C46" s="320"/>
      <c r="D46" s="320"/>
      <c r="E46" s="313"/>
      <c r="F46" s="213" t="s">
        <v>111</v>
      </c>
      <c r="G46" s="213" t="s">
        <v>111</v>
      </c>
      <c r="H46" s="213" t="s">
        <v>111</v>
      </c>
      <c r="I46" s="213" t="s">
        <v>113</v>
      </c>
      <c r="J46" s="213" t="s">
        <v>116</v>
      </c>
      <c r="K46" s="214" t="s">
        <v>13</v>
      </c>
      <c r="L46" s="214" t="s">
        <v>14</v>
      </c>
      <c r="M46" s="214" t="s">
        <v>15</v>
      </c>
      <c r="N46" s="322"/>
      <c r="O46" s="215" t="s">
        <v>104</v>
      </c>
      <c r="P46" s="216" t="s">
        <v>116</v>
      </c>
      <c r="Q46" s="217"/>
    </row>
    <row r="47" spans="1:17" x14ac:dyDescent="0.25">
      <c r="A47" s="306"/>
      <c r="B47" s="316">
        <v>1</v>
      </c>
      <c r="C47" s="318"/>
      <c r="D47" s="56"/>
      <c r="E47" s="256"/>
      <c r="F47" s="314">
        <v>1</v>
      </c>
      <c r="G47" s="258">
        <v>1</v>
      </c>
      <c r="H47" s="41">
        <v>1</v>
      </c>
      <c r="I47" s="41" t="s">
        <v>12</v>
      </c>
      <c r="J47" s="41">
        <v>30</v>
      </c>
      <c r="K47" s="14"/>
      <c r="L47" s="15"/>
      <c r="M47" s="39"/>
      <c r="N47" s="41"/>
      <c r="O47" s="42" t="s">
        <v>121</v>
      </c>
      <c r="P47" s="209">
        <v>30</v>
      </c>
      <c r="Q47" s="43"/>
    </row>
    <row r="48" spans="1:17" ht="15.75" thickBot="1" x14ac:dyDescent="0.3">
      <c r="A48" s="306"/>
      <c r="B48" s="317"/>
      <c r="C48" s="319"/>
      <c r="D48" s="57"/>
      <c r="E48" s="257"/>
      <c r="F48" s="315"/>
      <c r="G48" s="259">
        <v>2</v>
      </c>
      <c r="H48" s="34">
        <v>2</v>
      </c>
      <c r="I48" s="34" t="s">
        <v>12</v>
      </c>
      <c r="J48" s="34">
        <v>30</v>
      </c>
      <c r="K48" s="15"/>
      <c r="L48" s="39"/>
      <c r="M48" s="14"/>
      <c r="N48" s="34"/>
      <c r="O48" s="47" t="s">
        <v>121</v>
      </c>
      <c r="P48" s="210">
        <v>30</v>
      </c>
      <c r="Q48" s="35"/>
    </row>
    <row r="49" spans="1:17" x14ac:dyDescent="0.25">
      <c r="A49" s="306"/>
      <c r="B49" s="316">
        <v>2</v>
      </c>
      <c r="C49" s="318"/>
      <c r="D49" s="56"/>
      <c r="E49" s="256"/>
      <c r="F49" s="314">
        <v>3</v>
      </c>
      <c r="G49" s="258">
        <v>3</v>
      </c>
      <c r="H49" s="41">
        <v>3</v>
      </c>
      <c r="I49" s="41" t="s">
        <v>12</v>
      </c>
      <c r="J49" s="41">
        <v>30</v>
      </c>
      <c r="K49" s="39"/>
      <c r="L49" s="14"/>
      <c r="M49" s="15"/>
      <c r="N49" s="41"/>
      <c r="O49" s="42" t="s">
        <v>121</v>
      </c>
      <c r="P49" s="209">
        <v>30</v>
      </c>
      <c r="Q49" s="43"/>
    </row>
    <row r="50" spans="1:17" ht="15.75" thickBot="1" x14ac:dyDescent="0.3">
      <c r="A50" s="306"/>
      <c r="B50" s="317"/>
      <c r="C50" s="319"/>
      <c r="D50" s="57"/>
      <c r="E50" s="257"/>
      <c r="F50" s="315"/>
      <c r="G50" s="259">
        <v>4</v>
      </c>
      <c r="H50" s="34">
        <v>4</v>
      </c>
      <c r="I50" s="34" t="s">
        <v>12</v>
      </c>
      <c r="J50" s="34">
        <v>30</v>
      </c>
      <c r="K50" s="14"/>
      <c r="L50" s="15"/>
      <c r="M50" s="39"/>
      <c r="N50" s="34"/>
      <c r="O50" s="47" t="s">
        <v>121</v>
      </c>
      <c r="P50" s="210">
        <v>30</v>
      </c>
      <c r="Q50" s="35"/>
    </row>
    <row r="51" spans="1:17" x14ac:dyDescent="0.25">
      <c r="A51" s="306"/>
      <c r="B51" s="316">
        <v>3</v>
      </c>
      <c r="C51" s="318"/>
      <c r="D51" s="56"/>
      <c r="E51" s="256"/>
      <c r="F51" s="314">
        <v>5</v>
      </c>
      <c r="G51" s="258">
        <v>5</v>
      </c>
      <c r="H51" s="41">
        <v>5</v>
      </c>
      <c r="I51" s="41" t="s">
        <v>12</v>
      </c>
      <c r="J51" s="41">
        <v>30</v>
      </c>
      <c r="K51" s="15"/>
      <c r="L51" s="39"/>
      <c r="M51" s="14"/>
      <c r="N51" s="41"/>
      <c r="O51" s="42" t="s">
        <v>121</v>
      </c>
      <c r="P51" s="209">
        <v>30</v>
      </c>
      <c r="Q51" s="43"/>
    </row>
    <row r="52" spans="1:17" ht="15.75" thickBot="1" x14ac:dyDescent="0.3">
      <c r="A52" s="306"/>
      <c r="B52" s="317"/>
      <c r="C52" s="319"/>
      <c r="D52" s="57"/>
      <c r="E52" s="257"/>
      <c r="F52" s="315"/>
      <c r="G52" s="259">
        <v>6</v>
      </c>
      <c r="H52" s="34">
        <v>6</v>
      </c>
      <c r="I52" s="34" t="s">
        <v>12</v>
      </c>
      <c r="J52" s="34">
        <v>30</v>
      </c>
      <c r="K52" s="39"/>
      <c r="L52" s="14"/>
      <c r="M52" s="15"/>
      <c r="N52" s="34"/>
      <c r="O52" s="47" t="s">
        <v>121</v>
      </c>
      <c r="P52" s="210">
        <v>30</v>
      </c>
      <c r="Q52" s="35"/>
    </row>
    <row r="53" spans="1:17" x14ac:dyDescent="0.25">
      <c r="A53" s="306"/>
      <c r="B53" s="316">
        <v>4</v>
      </c>
      <c r="C53" s="318"/>
      <c r="D53" s="56"/>
      <c r="E53" s="256"/>
      <c r="F53" s="314">
        <v>7</v>
      </c>
      <c r="G53" s="258">
        <v>7</v>
      </c>
      <c r="H53" s="41">
        <v>7</v>
      </c>
      <c r="I53" s="41" t="s">
        <v>12</v>
      </c>
      <c r="J53" s="41">
        <v>30</v>
      </c>
      <c r="K53" s="14"/>
      <c r="L53" s="15"/>
      <c r="M53" s="39"/>
      <c r="N53" s="41"/>
      <c r="O53" s="42" t="s">
        <v>121</v>
      </c>
      <c r="P53" s="209">
        <v>30</v>
      </c>
      <c r="Q53" s="43"/>
    </row>
    <row r="54" spans="1:17" ht="15.75" thickBot="1" x14ac:dyDescent="0.3">
      <c r="A54" s="306"/>
      <c r="B54" s="317"/>
      <c r="C54" s="319"/>
      <c r="D54" s="57"/>
      <c r="E54" s="257"/>
      <c r="F54" s="315"/>
      <c r="G54" s="259">
        <v>8</v>
      </c>
      <c r="H54" s="34">
        <v>8</v>
      </c>
      <c r="I54" s="34" t="s">
        <v>12</v>
      </c>
      <c r="J54" s="34">
        <v>30</v>
      </c>
      <c r="K54" s="15"/>
      <c r="L54" s="39"/>
      <c r="M54" s="14"/>
      <c r="N54" s="34"/>
      <c r="O54" s="47" t="s">
        <v>121</v>
      </c>
      <c r="P54" s="210">
        <v>30</v>
      </c>
      <c r="Q54" s="35"/>
    </row>
    <row r="55" spans="1:17" x14ac:dyDescent="0.25">
      <c r="A55" s="306"/>
      <c r="B55" s="316">
        <v>5</v>
      </c>
      <c r="C55" s="318"/>
      <c r="D55" s="56"/>
      <c r="E55" s="256"/>
      <c r="F55" s="314">
        <v>9</v>
      </c>
      <c r="G55" s="258">
        <v>9</v>
      </c>
      <c r="H55" s="41">
        <v>9</v>
      </c>
      <c r="I55" s="41" t="s">
        <v>12</v>
      </c>
      <c r="J55" s="41">
        <v>30</v>
      </c>
      <c r="K55" s="39"/>
      <c r="L55" s="14"/>
      <c r="M55" s="15"/>
      <c r="N55" s="41"/>
      <c r="O55" s="42" t="s">
        <v>121</v>
      </c>
      <c r="P55" s="209">
        <v>30</v>
      </c>
      <c r="Q55" s="43"/>
    </row>
    <row r="56" spans="1:17" ht="15.75" thickBot="1" x14ac:dyDescent="0.3">
      <c r="A56" s="306"/>
      <c r="B56" s="317"/>
      <c r="C56" s="319"/>
      <c r="D56" s="57"/>
      <c r="E56" s="257"/>
      <c r="F56" s="315"/>
      <c r="G56" s="259">
        <v>10</v>
      </c>
      <c r="H56" s="34">
        <v>10</v>
      </c>
      <c r="I56" s="34" t="s">
        <v>12</v>
      </c>
      <c r="J56" s="34">
        <v>30</v>
      </c>
      <c r="K56" s="14"/>
      <c r="L56" s="15"/>
      <c r="M56" s="39"/>
      <c r="N56" s="34"/>
      <c r="O56" s="47" t="s">
        <v>121</v>
      </c>
      <c r="P56" s="210">
        <v>30</v>
      </c>
      <c r="Q56" s="35"/>
    </row>
    <row r="57" spans="1:17" x14ac:dyDescent="0.25">
      <c r="A57" s="306"/>
      <c r="B57" s="316">
        <v>6</v>
      </c>
      <c r="C57" s="318"/>
      <c r="D57" s="56"/>
      <c r="E57" s="256"/>
      <c r="F57" s="314">
        <v>11</v>
      </c>
      <c r="G57" s="258">
        <v>11</v>
      </c>
      <c r="H57" s="41">
        <v>11</v>
      </c>
      <c r="I57" s="41" t="s">
        <v>12</v>
      </c>
      <c r="J57" s="41">
        <v>30</v>
      </c>
      <c r="K57" s="15"/>
      <c r="L57" s="39"/>
      <c r="M57" s="14"/>
      <c r="N57" s="41"/>
      <c r="O57" s="42" t="s">
        <v>121</v>
      </c>
      <c r="P57" s="209">
        <v>30</v>
      </c>
      <c r="Q57" s="43"/>
    </row>
    <row r="58" spans="1:17" ht="15.75" thickBot="1" x14ac:dyDescent="0.3">
      <c r="A58" s="306"/>
      <c r="B58" s="317"/>
      <c r="C58" s="319"/>
      <c r="D58" s="57"/>
      <c r="E58" s="257"/>
      <c r="F58" s="315"/>
      <c r="G58" s="259">
        <v>12</v>
      </c>
      <c r="H58" s="34">
        <v>12</v>
      </c>
      <c r="I58" s="34" t="s">
        <v>12</v>
      </c>
      <c r="J58" s="34">
        <v>30</v>
      </c>
      <c r="K58" s="39"/>
      <c r="L58" s="14"/>
      <c r="M58" s="15"/>
      <c r="N58" s="34"/>
      <c r="O58" s="47" t="s">
        <v>121</v>
      </c>
      <c r="P58" s="210">
        <v>30</v>
      </c>
      <c r="Q58" s="35"/>
    </row>
    <row r="59" spans="1:17" x14ac:dyDescent="0.25">
      <c r="A59" s="306"/>
      <c r="B59" s="316">
        <v>7</v>
      </c>
      <c r="C59" s="318"/>
      <c r="D59" s="56"/>
      <c r="E59" s="256"/>
      <c r="F59" s="314">
        <v>13</v>
      </c>
      <c r="G59" s="258">
        <v>13</v>
      </c>
      <c r="H59" s="41">
        <v>13</v>
      </c>
      <c r="I59" s="41" t="s">
        <v>12</v>
      </c>
      <c r="J59" s="41">
        <v>30</v>
      </c>
      <c r="K59" s="14"/>
      <c r="L59" s="15"/>
      <c r="M59" s="39"/>
      <c r="N59" s="41"/>
      <c r="O59" s="42" t="s">
        <v>121</v>
      </c>
      <c r="P59" s="209">
        <v>30</v>
      </c>
      <c r="Q59" s="43"/>
    </row>
    <row r="60" spans="1:17" ht="15.75" thickBot="1" x14ac:dyDescent="0.3">
      <c r="A60" s="306"/>
      <c r="B60" s="317"/>
      <c r="C60" s="319"/>
      <c r="D60" s="57"/>
      <c r="E60" s="257"/>
      <c r="F60" s="315"/>
      <c r="G60" s="259">
        <v>14</v>
      </c>
      <c r="H60" s="34">
        <v>14</v>
      </c>
      <c r="I60" s="34" t="s">
        <v>12</v>
      </c>
      <c r="J60" s="34">
        <v>30</v>
      </c>
      <c r="K60" s="15"/>
      <c r="L60" s="39"/>
      <c r="M60" s="14"/>
      <c r="N60" s="34"/>
      <c r="O60" s="47" t="s">
        <v>121</v>
      </c>
      <c r="P60" s="210">
        <v>30</v>
      </c>
      <c r="Q60" s="35"/>
    </row>
    <row r="61" spans="1:17" x14ac:dyDescent="0.25">
      <c r="A61" s="306"/>
      <c r="B61" s="316">
        <v>8</v>
      </c>
      <c r="C61" s="318"/>
      <c r="D61" s="56"/>
      <c r="E61" s="256"/>
      <c r="F61" s="314">
        <v>15</v>
      </c>
      <c r="G61" s="258">
        <v>15</v>
      </c>
      <c r="H61" s="41">
        <v>15</v>
      </c>
      <c r="I61" s="41" t="s">
        <v>12</v>
      </c>
      <c r="J61" s="41">
        <v>30</v>
      </c>
      <c r="K61" s="39"/>
      <c r="L61" s="14"/>
      <c r="M61" s="15"/>
      <c r="N61" s="41"/>
      <c r="O61" s="42" t="s">
        <v>121</v>
      </c>
      <c r="P61" s="209">
        <v>30</v>
      </c>
      <c r="Q61" s="43"/>
    </row>
    <row r="62" spans="1:17" ht="15.75" thickBot="1" x14ac:dyDescent="0.3">
      <c r="A62" s="307"/>
      <c r="B62" s="317"/>
      <c r="C62" s="319"/>
      <c r="D62" s="57"/>
      <c r="E62" s="257"/>
      <c r="F62" s="315"/>
      <c r="G62" s="259">
        <v>16</v>
      </c>
      <c r="H62" s="34">
        <v>16</v>
      </c>
      <c r="I62" s="34" t="s">
        <v>12</v>
      </c>
      <c r="J62" s="34">
        <v>30</v>
      </c>
      <c r="K62" s="44"/>
      <c r="L62" s="48"/>
      <c r="M62" s="46"/>
      <c r="N62" s="34"/>
      <c r="O62" s="47" t="s">
        <v>121</v>
      </c>
      <c r="P62" s="210">
        <v>30</v>
      </c>
      <c r="Q62" s="35"/>
    </row>
    <row r="63" spans="1:17" ht="15.75" thickBot="1" x14ac:dyDescent="0.3"/>
    <row r="64" spans="1:17" ht="15.75" customHeight="1" x14ac:dyDescent="0.25">
      <c r="A64" s="305" t="s">
        <v>192</v>
      </c>
      <c r="B64" s="290"/>
      <c r="C64" s="291"/>
      <c r="D64" s="291"/>
      <c r="E64" s="291"/>
      <c r="F64" s="291"/>
      <c r="G64" s="291"/>
      <c r="H64" s="291"/>
      <c r="I64" s="291"/>
      <c r="J64" s="292"/>
      <c r="K64" s="308" t="s">
        <v>33</v>
      </c>
      <c r="L64" s="308"/>
      <c r="M64" s="308"/>
      <c r="N64" s="204" t="s">
        <v>197</v>
      </c>
      <c r="O64" s="205" t="s">
        <v>34</v>
      </c>
      <c r="P64" s="206" t="e">
        <f>ROUNDUP(N64*0.95,0)</f>
        <v>#VALUE!</v>
      </c>
      <c r="Q64" s="254" t="s">
        <v>125</v>
      </c>
    </row>
    <row r="65" spans="1:17" ht="15.75" x14ac:dyDescent="0.25">
      <c r="A65" s="306"/>
      <c r="B65" s="296"/>
      <c r="C65" s="297"/>
      <c r="D65" s="297"/>
      <c r="E65" s="297"/>
      <c r="F65" s="297"/>
      <c r="G65" s="297"/>
      <c r="H65" s="297"/>
      <c r="I65" s="297"/>
      <c r="J65" s="298"/>
      <c r="K65" s="309" t="s">
        <v>35</v>
      </c>
      <c r="L65" s="310"/>
      <c r="M65" s="310"/>
      <c r="N65" s="52"/>
      <c r="O65" s="288" t="s">
        <v>29</v>
      </c>
      <c r="P65" s="311"/>
      <c r="Q65" s="212"/>
    </row>
    <row r="66" spans="1:17" x14ac:dyDescent="0.25">
      <c r="A66" s="306"/>
      <c r="B66" s="299" t="s">
        <v>122</v>
      </c>
      <c r="C66" s="312" t="s">
        <v>110</v>
      </c>
      <c r="D66" s="312" t="s">
        <v>47</v>
      </c>
      <c r="E66" s="312" t="s">
        <v>160</v>
      </c>
      <c r="F66" s="53" t="s">
        <v>38</v>
      </c>
      <c r="G66" s="255" t="s">
        <v>112</v>
      </c>
      <c r="H66" s="293" t="s">
        <v>26</v>
      </c>
      <c r="I66" s="294"/>
      <c r="J66" s="295"/>
      <c r="K66" s="301" t="s">
        <v>114</v>
      </c>
      <c r="L66" s="302"/>
      <c r="M66" s="302"/>
      <c r="N66" s="303" t="s">
        <v>115</v>
      </c>
      <c r="O66" s="97" t="str">
        <f>A64</f>
        <v>CLU 3</v>
      </c>
      <c r="P66" s="207" t="s">
        <v>120</v>
      </c>
      <c r="Q66" s="253" t="s">
        <v>149</v>
      </c>
    </row>
    <row r="67" spans="1:17" ht="15.75" thickBot="1" x14ac:dyDescent="0.3">
      <c r="A67" s="306"/>
      <c r="B67" s="321"/>
      <c r="C67" s="320"/>
      <c r="D67" s="320"/>
      <c r="E67" s="313"/>
      <c r="F67" s="213" t="s">
        <v>111</v>
      </c>
      <c r="G67" s="213" t="s">
        <v>111</v>
      </c>
      <c r="H67" s="213" t="s">
        <v>111</v>
      </c>
      <c r="I67" s="213" t="s">
        <v>113</v>
      </c>
      <c r="J67" s="213" t="s">
        <v>116</v>
      </c>
      <c r="K67" s="214" t="s">
        <v>13</v>
      </c>
      <c r="L67" s="214" t="s">
        <v>14</v>
      </c>
      <c r="M67" s="214" t="s">
        <v>15</v>
      </c>
      <c r="N67" s="322"/>
      <c r="O67" s="215" t="s">
        <v>104</v>
      </c>
      <c r="P67" s="216" t="s">
        <v>116</v>
      </c>
      <c r="Q67" s="217"/>
    </row>
    <row r="68" spans="1:17" x14ac:dyDescent="0.25">
      <c r="A68" s="306"/>
      <c r="B68" s="316">
        <v>1</v>
      </c>
      <c r="C68" s="318"/>
      <c r="D68" s="56"/>
      <c r="E68" s="256"/>
      <c r="F68" s="314">
        <v>1</v>
      </c>
      <c r="G68" s="258">
        <v>1</v>
      </c>
      <c r="H68" s="41">
        <v>1</v>
      </c>
      <c r="I68" s="41" t="s">
        <v>12</v>
      </c>
      <c r="J68" s="41">
        <v>30</v>
      </c>
      <c r="K68" s="15"/>
      <c r="L68" s="39"/>
      <c r="M68" s="14"/>
      <c r="N68" s="41"/>
      <c r="O68" s="42" t="s">
        <v>121</v>
      </c>
      <c r="P68" s="209">
        <v>30</v>
      </c>
      <c r="Q68" s="43"/>
    </row>
    <row r="69" spans="1:17" ht="15.75" thickBot="1" x14ac:dyDescent="0.3">
      <c r="A69" s="306"/>
      <c r="B69" s="317"/>
      <c r="C69" s="319"/>
      <c r="D69" s="57"/>
      <c r="E69" s="257"/>
      <c r="F69" s="315"/>
      <c r="G69" s="259">
        <v>2</v>
      </c>
      <c r="H69" s="34">
        <v>2</v>
      </c>
      <c r="I69" s="34" t="s">
        <v>12</v>
      </c>
      <c r="J69" s="34">
        <v>30</v>
      </c>
      <c r="K69" s="39"/>
      <c r="L69" s="14"/>
      <c r="M69" s="15"/>
      <c r="N69" s="34"/>
      <c r="O69" s="47" t="s">
        <v>121</v>
      </c>
      <c r="P69" s="210">
        <v>30</v>
      </c>
      <c r="Q69" s="35"/>
    </row>
    <row r="70" spans="1:17" x14ac:dyDescent="0.25">
      <c r="A70" s="306"/>
      <c r="B70" s="316">
        <v>2</v>
      </c>
      <c r="C70" s="318"/>
      <c r="D70" s="56"/>
      <c r="E70" s="256"/>
      <c r="F70" s="314">
        <v>3</v>
      </c>
      <c r="G70" s="258">
        <v>3</v>
      </c>
      <c r="H70" s="41">
        <v>3</v>
      </c>
      <c r="I70" s="41" t="s">
        <v>12</v>
      </c>
      <c r="J70" s="41">
        <v>30</v>
      </c>
      <c r="K70" s="14"/>
      <c r="L70" s="15"/>
      <c r="M70" s="39"/>
      <c r="N70" s="41"/>
      <c r="O70" s="42" t="s">
        <v>121</v>
      </c>
      <c r="P70" s="209">
        <v>30</v>
      </c>
      <c r="Q70" s="43"/>
    </row>
    <row r="71" spans="1:17" ht="15.75" thickBot="1" x14ac:dyDescent="0.3">
      <c r="A71" s="306"/>
      <c r="B71" s="317"/>
      <c r="C71" s="319"/>
      <c r="D71" s="57"/>
      <c r="E71" s="257"/>
      <c r="F71" s="315"/>
      <c r="G71" s="259">
        <v>4</v>
      </c>
      <c r="H71" s="34">
        <v>4</v>
      </c>
      <c r="I71" s="34" t="s">
        <v>12</v>
      </c>
      <c r="J71" s="34">
        <v>30</v>
      </c>
      <c r="K71" s="15"/>
      <c r="L71" s="39"/>
      <c r="M71" s="14"/>
      <c r="N71" s="34"/>
      <c r="O71" s="47" t="s">
        <v>121</v>
      </c>
      <c r="P71" s="210">
        <v>30</v>
      </c>
      <c r="Q71" s="35"/>
    </row>
    <row r="72" spans="1:17" x14ac:dyDescent="0.25">
      <c r="A72" s="306"/>
      <c r="B72" s="316">
        <v>3</v>
      </c>
      <c r="C72" s="318"/>
      <c r="D72" s="56"/>
      <c r="E72" s="256"/>
      <c r="F72" s="314">
        <v>5</v>
      </c>
      <c r="G72" s="258">
        <v>5</v>
      </c>
      <c r="H72" s="41">
        <v>5</v>
      </c>
      <c r="I72" s="41" t="s">
        <v>12</v>
      </c>
      <c r="J72" s="41">
        <v>30</v>
      </c>
      <c r="K72" s="39"/>
      <c r="L72" s="14"/>
      <c r="M72" s="15"/>
      <c r="N72" s="41"/>
      <c r="O72" s="42" t="s">
        <v>121</v>
      </c>
      <c r="P72" s="209">
        <v>30</v>
      </c>
      <c r="Q72" s="43"/>
    </row>
    <row r="73" spans="1:17" ht="15.75" thickBot="1" x14ac:dyDescent="0.3">
      <c r="A73" s="306"/>
      <c r="B73" s="317"/>
      <c r="C73" s="319"/>
      <c r="D73" s="57"/>
      <c r="E73" s="257"/>
      <c r="F73" s="315"/>
      <c r="G73" s="259">
        <v>6</v>
      </c>
      <c r="H73" s="34">
        <v>6</v>
      </c>
      <c r="I73" s="34" t="s">
        <v>12</v>
      </c>
      <c r="J73" s="34">
        <v>30</v>
      </c>
      <c r="K73" s="14"/>
      <c r="L73" s="15"/>
      <c r="M73" s="39"/>
      <c r="N73" s="34"/>
      <c r="O73" s="47" t="s">
        <v>121</v>
      </c>
      <c r="P73" s="210">
        <v>30</v>
      </c>
      <c r="Q73" s="35"/>
    </row>
    <row r="74" spans="1:17" x14ac:dyDescent="0.25">
      <c r="A74" s="306"/>
      <c r="B74" s="316">
        <v>4</v>
      </c>
      <c r="C74" s="318"/>
      <c r="D74" s="56"/>
      <c r="E74" s="256"/>
      <c r="F74" s="314">
        <v>7</v>
      </c>
      <c r="G74" s="258">
        <v>7</v>
      </c>
      <c r="H74" s="41">
        <v>7</v>
      </c>
      <c r="I74" s="41" t="s">
        <v>12</v>
      </c>
      <c r="J74" s="41">
        <v>30</v>
      </c>
      <c r="K74" s="15"/>
      <c r="L74" s="39"/>
      <c r="M74" s="14"/>
      <c r="N74" s="41"/>
      <c r="O74" s="42" t="s">
        <v>121</v>
      </c>
      <c r="P74" s="209">
        <v>30</v>
      </c>
      <c r="Q74" s="43"/>
    </row>
    <row r="75" spans="1:17" ht="15.75" thickBot="1" x14ac:dyDescent="0.3">
      <c r="A75" s="306"/>
      <c r="B75" s="317"/>
      <c r="C75" s="319"/>
      <c r="D75" s="57"/>
      <c r="E75" s="257"/>
      <c r="F75" s="315"/>
      <c r="G75" s="259">
        <v>8</v>
      </c>
      <c r="H75" s="34">
        <v>8</v>
      </c>
      <c r="I75" s="34" t="s">
        <v>12</v>
      </c>
      <c r="J75" s="34">
        <v>30</v>
      </c>
      <c r="K75" s="39"/>
      <c r="L75" s="14"/>
      <c r="M75" s="15"/>
      <c r="N75" s="34"/>
      <c r="O75" s="47" t="s">
        <v>121</v>
      </c>
      <c r="P75" s="210">
        <v>30</v>
      </c>
      <c r="Q75" s="35"/>
    </row>
    <row r="76" spans="1:17" x14ac:dyDescent="0.25">
      <c r="A76" s="306"/>
      <c r="B76" s="316">
        <v>5</v>
      </c>
      <c r="C76" s="318"/>
      <c r="D76" s="56"/>
      <c r="E76" s="256"/>
      <c r="F76" s="314">
        <v>9</v>
      </c>
      <c r="G76" s="258">
        <v>9</v>
      </c>
      <c r="H76" s="41">
        <v>9</v>
      </c>
      <c r="I76" s="41" t="s">
        <v>12</v>
      </c>
      <c r="J76" s="41">
        <v>30</v>
      </c>
      <c r="K76" s="14"/>
      <c r="L76" s="15"/>
      <c r="M76" s="39"/>
      <c r="N76" s="41"/>
      <c r="O76" s="42" t="s">
        <v>121</v>
      </c>
      <c r="P76" s="209">
        <v>30</v>
      </c>
      <c r="Q76" s="43"/>
    </row>
    <row r="77" spans="1:17" ht="15.75" thickBot="1" x14ac:dyDescent="0.3">
      <c r="A77" s="306"/>
      <c r="B77" s="317"/>
      <c r="C77" s="319"/>
      <c r="D77" s="57"/>
      <c r="E77" s="257"/>
      <c r="F77" s="315"/>
      <c r="G77" s="259">
        <v>10</v>
      </c>
      <c r="H77" s="34">
        <v>10</v>
      </c>
      <c r="I77" s="34" t="s">
        <v>12</v>
      </c>
      <c r="J77" s="34">
        <v>30</v>
      </c>
      <c r="K77" s="15"/>
      <c r="L77" s="39"/>
      <c r="M77" s="14"/>
      <c r="N77" s="34"/>
      <c r="O77" s="47" t="s">
        <v>121</v>
      </c>
      <c r="P77" s="210">
        <v>30</v>
      </c>
      <c r="Q77" s="35"/>
    </row>
    <row r="78" spans="1:17" x14ac:dyDescent="0.25">
      <c r="A78" s="306"/>
      <c r="B78" s="316">
        <v>6</v>
      </c>
      <c r="C78" s="318"/>
      <c r="D78" s="56"/>
      <c r="E78" s="256"/>
      <c r="F78" s="314">
        <v>11</v>
      </c>
      <c r="G78" s="258">
        <v>11</v>
      </c>
      <c r="H78" s="41">
        <v>11</v>
      </c>
      <c r="I78" s="41" t="s">
        <v>12</v>
      </c>
      <c r="J78" s="41">
        <v>30</v>
      </c>
      <c r="K78" s="39"/>
      <c r="L78" s="14"/>
      <c r="M78" s="15"/>
      <c r="N78" s="41"/>
      <c r="O78" s="42" t="s">
        <v>121</v>
      </c>
      <c r="P78" s="209">
        <v>30</v>
      </c>
      <c r="Q78" s="43"/>
    </row>
    <row r="79" spans="1:17" ht="15.75" thickBot="1" x14ac:dyDescent="0.3">
      <c r="A79" s="306"/>
      <c r="B79" s="317"/>
      <c r="C79" s="319"/>
      <c r="D79" s="57"/>
      <c r="E79" s="257"/>
      <c r="F79" s="315"/>
      <c r="G79" s="259">
        <v>12</v>
      </c>
      <c r="H79" s="34">
        <v>12</v>
      </c>
      <c r="I79" s="34" t="s">
        <v>12</v>
      </c>
      <c r="J79" s="34">
        <v>30</v>
      </c>
      <c r="K79" s="14"/>
      <c r="L79" s="15"/>
      <c r="M79" s="39"/>
      <c r="N79" s="34"/>
      <c r="O79" s="47" t="s">
        <v>121</v>
      </c>
      <c r="P79" s="210">
        <v>30</v>
      </c>
      <c r="Q79" s="35"/>
    </row>
    <row r="80" spans="1:17" x14ac:dyDescent="0.25">
      <c r="A80" s="306"/>
      <c r="B80" s="316">
        <v>7</v>
      </c>
      <c r="C80" s="318"/>
      <c r="D80" s="56"/>
      <c r="E80" s="256"/>
      <c r="F80" s="314">
        <v>13</v>
      </c>
      <c r="G80" s="258">
        <v>13</v>
      </c>
      <c r="H80" s="41">
        <v>13</v>
      </c>
      <c r="I80" s="41" t="s">
        <v>12</v>
      </c>
      <c r="J80" s="41">
        <v>30</v>
      </c>
      <c r="K80" s="15"/>
      <c r="L80" s="39"/>
      <c r="M80" s="14"/>
      <c r="N80" s="41"/>
      <c r="O80" s="42" t="s">
        <v>121</v>
      </c>
      <c r="P80" s="209">
        <v>30</v>
      </c>
      <c r="Q80" s="43"/>
    </row>
    <row r="81" spans="1:17" ht="15.75" thickBot="1" x14ac:dyDescent="0.3">
      <c r="A81" s="306"/>
      <c r="B81" s="317"/>
      <c r="C81" s="319"/>
      <c r="D81" s="57"/>
      <c r="E81" s="257"/>
      <c r="F81" s="315"/>
      <c r="G81" s="259">
        <v>14</v>
      </c>
      <c r="H81" s="34">
        <v>14</v>
      </c>
      <c r="I81" s="34" t="s">
        <v>12</v>
      </c>
      <c r="J81" s="34">
        <v>30</v>
      </c>
      <c r="K81" s="39"/>
      <c r="L81" s="14"/>
      <c r="M81" s="15"/>
      <c r="N81" s="34"/>
      <c r="O81" s="47" t="s">
        <v>121</v>
      </c>
      <c r="P81" s="210">
        <v>30</v>
      </c>
      <c r="Q81" s="35"/>
    </row>
    <row r="82" spans="1:17" ht="15.75" thickBot="1" x14ac:dyDescent="0.3">
      <c r="A82" s="306"/>
      <c r="B82" s="316">
        <v>8</v>
      </c>
      <c r="C82" s="318"/>
      <c r="D82" s="56"/>
      <c r="E82" s="256"/>
      <c r="F82" s="314">
        <v>15</v>
      </c>
      <c r="G82" s="258">
        <v>15</v>
      </c>
      <c r="H82" s="41">
        <v>15</v>
      </c>
      <c r="I82" s="41" t="s">
        <v>12</v>
      </c>
      <c r="J82" s="41">
        <v>30</v>
      </c>
      <c r="K82" s="44"/>
      <c r="L82" s="48"/>
      <c r="M82" s="46"/>
      <c r="N82" s="41"/>
      <c r="O82" s="42" t="s">
        <v>121</v>
      </c>
      <c r="P82" s="209">
        <v>30</v>
      </c>
      <c r="Q82" s="43"/>
    </row>
    <row r="83" spans="1:17" ht="15.75" thickBot="1" x14ac:dyDescent="0.3">
      <c r="A83" s="307"/>
      <c r="B83" s="317"/>
      <c r="C83" s="319"/>
      <c r="D83" s="57"/>
      <c r="E83" s="257"/>
      <c r="F83" s="315"/>
      <c r="G83" s="259">
        <v>16</v>
      </c>
      <c r="H83" s="34">
        <v>16</v>
      </c>
      <c r="I83" s="34" t="s">
        <v>12</v>
      </c>
      <c r="J83" s="34">
        <v>30</v>
      </c>
      <c r="K83" s="15"/>
      <c r="L83" s="39"/>
      <c r="M83" s="14"/>
      <c r="N83" s="34"/>
      <c r="O83" s="47" t="s">
        <v>121</v>
      </c>
      <c r="P83" s="210">
        <v>30</v>
      </c>
      <c r="Q83" s="35"/>
    </row>
    <row r="84" spans="1:17" ht="15.75" thickBot="1" x14ac:dyDescent="0.3"/>
    <row r="85" spans="1:17" ht="15.75" customHeight="1" x14ac:dyDescent="0.25">
      <c r="A85" s="305" t="s">
        <v>193</v>
      </c>
      <c r="B85" s="290"/>
      <c r="C85" s="291"/>
      <c r="D85" s="291"/>
      <c r="E85" s="291"/>
      <c r="F85" s="291"/>
      <c r="G85" s="291"/>
      <c r="H85" s="291"/>
      <c r="I85" s="291"/>
      <c r="J85" s="292"/>
      <c r="K85" s="308" t="s">
        <v>33</v>
      </c>
      <c r="L85" s="308"/>
      <c r="M85" s="308"/>
      <c r="N85" s="204" t="s">
        <v>197</v>
      </c>
      <c r="O85" s="205" t="s">
        <v>34</v>
      </c>
      <c r="P85" s="206" t="e">
        <f>ROUNDUP(N85*0.95,0)</f>
        <v>#VALUE!</v>
      </c>
      <c r="Q85" s="269" t="s">
        <v>125</v>
      </c>
    </row>
    <row r="86" spans="1:17" ht="15.75" x14ac:dyDescent="0.25">
      <c r="A86" s="306"/>
      <c r="B86" s="296"/>
      <c r="C86" s="297"/>
      <c r="D86" s="297"/>
      <c r="E86" s="297"/>
      <c r="F86" s="297"/>
      <c r="G86" s="297"/>
      <c r="H86" s="297"/>
      <c r="I86" s="297"/>
      <c r="J86" s="298"/>
      <c r="K86" s="309" t="s">
        <v>35</v>
      </c>
      <c r="L86" s="310"/>
      <c r="M86" s="310"/>
      <c r="N86" s="52"/>
      <c r="O86" s="288" t="s">
        <v>29</v>
      </c>
      <c r="P86" s="311"/>
      <c r="Q86" s="212"/>
    </row>
    <row r="87" spans="1:17" x14ac:dyDescent="0.25">
      <c r="A87" s="306"/>
      <c r="B87" s="299" t="s">
        <v>122</v>
      </c>
      <c r="C87" s="312" t="s">
        <v>110</v>
      </c>
      <c r="D87" s="312" t="s">
        <v>47</v>
      </c>
      <c r="E87" s="312" t="s">
        <v>160</v>
      </c>
      <c r="F87" s="53" t="s">
        <v>38</v>
      </c>
      <c r="G87" s="270" t="s">
        <v>112</v>
      </c>
      <c r="H87" s="293" t="s">
        <v>26</v>
      </c>
      <c r="I87" s="294"/>
      <c r="J87" s="295"/>
      <c r="K87" s="301" t="s">
        <v>114</v>
      </c>
      <c r="L87" s="302"/>
      <c r="M87" s="302"/>
      <c r="N87" s="303" t="s">
        <v>115</v>
      </c>
      <c r="O87" s="97" t="str">
        <f>A85</f>
        <v>CLU 4</v>
      </c>
      <c r="P87" s="207" t="s">
        <v>120</v>
      </c>
      <c r="Q87" s="268" t="s">
        <v>149</v>
      </c>
    </row>
    <row r="88" spans="1:17" ht="15.75" thickBot="1" x14ac:dyDescent="0.3">
      <c r="A88" s="306"/>
      <c r="B88" s="321"/>
      <c r="C88" s="320"/>
      <c r="D88" s="320"/>
      <c r="E88" s="313"/>
      <c r="F88" s="213" t="s">
        <v>111</v>
      </c>
      <c r="G88" s="213" t="s">
        <v>111</v>
      </c>
      <c r="H88" s="213" t="s">
        <v>111</v>
      </c>
      <c r="I88" s="213" t="s">
        <v>113</v>
      </c>
      <c r="J88" s="213" t="s">
        <v>116</v>
      </c>
      <c r="K88" s="214" t="s">
        <v>13</v>
      </c>
      <c r="L88" s="214" t="s">
        <v>14</v>
      </c>
      <c r="M88" s="214" t="s">
        <v>15</v>
      </c>
      <c r="N88" s="322"/>
      <c r="O88" s="215" t="s">
        <v>104</v>
      </c>
      <c r="P88" s="216" t="s">
        <v>116</v>
      </c>
      <c r="Q88" s="217"/>
    </row>
    <row r="89" spans="1:17" x14ac:dyDescent="0.25">
      <c r="A89" s="306"/>
      <c r="B89" s="316">
        <v>1</v>
      </c>
      <c r="C89" s="318"/>
      <c r="D89" s="56"/>
      <c r="E89" s="273"/>
      <c r="F89" s="314">
        <v>1</v>
      </c>
      <c r="G89" s="271">
        <v>1</v>
      </c>
      <c r="H89" s="41">
        <v>1</v>
      </c>
      <c r="I89" s="41" t="s">
        <v>12</v>
      </c>
      <c r="J89" s="41">
        <v>30</v>
      </c>
      <c r="K89" s="39"/>
      <c r="L89" s="14"/>
      <c r="M89" s="15"/>
      <c r="N89" s="41"/>
      <c r="O89" s="42" t="s">
        <v>121</v>
      </c>
      <c r="P89" s="209">
        <v>30</v>
      </c>
      <c r="Q89" s="43"/>
    </row>
    <row r="90" spans="1:17" ht="15.75" thickBot="1" x14ac:dyDescent="0.3">
      <c r="A90" s="306"/>
      <c r="B90" s="317"/>
      <c r="C90" s="319"/>
      <c r="D90" s="57"/>
      <c r="E90" s="274"/>
      <c r="F90" s="315"/>
      <c r="G90" s="272">
        <v>2</v>
      </c>
      <c r="H90" s="34">
        <v>2</v>
      </c>
      <c r="I90" s="34" t="s">
        <v>12</v>
      </c>
      <c r="J90" s="34">
        <v>30</v>
      </c>
      <c r="K90" s="14"/>
      <c r="L90" s="15"/>
      <c r="M90" s="39"/>
      <c r="N90" s="34"/>
      <c r="O90" s="47" t="s">
        <v>121</v>
      </c>
      <c r="P90" s="210">
        <v>30</v>
      </c>
      <c r="Q90" s="35"/>
    </row>
    <row r="91" spans="1:17" x14ac:dyDescent="0.25">
      <c r="A91" s="306"/>
      <c r="B91" s="316">
        <v>2</v>
      </c>
      <c r="C91" s="318"/>
      <c r="D91" s="56"/>
      <c r="E91" s="273"/>
      <c r="F91" s="314">
        <v>3</v>
      </c>
      <c r="G91" s="271">
        <v>3</v>
      </c>
      <c r="H91" s="41">
        <v>3</v>
      </c>
      <c r="I91" s="41" t="s">
        <v>12</v>
      </c>
      <c r="J91" s="41">
        <v>30</v>
      </c>
      <c r="K91" s="15"/>
      <c r="L91" s="39"/>
      <c r="M91" s="14"/>
      <c r="N91" s="41"/>
      <c r="O91" s="42" t="s">
        <v>121</v>
      </c>
      <c r="P91" s="209">
        <v>30</v>
      </c>
      <c r="Q91" s="43"/>
    </row>
    <row r="92" spans="1:17" ht="15.75" thickBot="1" x14ac:dyDescent="0.3">
      <c r="A92" s="306"/>
      <c r="B92" s="317"/>
      <c r="C92" s="319"/>
      <c r="D92" s="57"/>
      <c r="E92" s="274"/>
      <c r="F92" s="315"/>
      <c r="G92" s="272">
        <v>4</v>
      </c>
      <c r="H92" s="34">
        <v>4</v>
      </c>
      <c r="I92" s="34" t="s">
        <v>12</v>
      </c>
      <c r="J92" s="34">
        <v>30</v>
      </c>
      <c r="K92" s="39"/>
      <c r="L92" s="14"/>
      <c r="M92" s="15"/>
      <c r="N92" s="34"/>
      <c r="O92" s="47" t="s">
        <v>121</v>
      </c>
      <c r="P92" s="210">
        <v>30</v>
      </c>
      <c r="Q92" s="35"/>
    </row>
    <row r="93" spans="1:17" x14ac:dyDescent="0.25">
      <c r="A93" s="306"/>
      <c r="B93" s="316">
        <v>3</v>
      </c>
      <c r="C93" s="318"/>
      <c r="D93" s="56"/>
      <c r="E93" s="273"/>
      <c r="F93" s="314">
        <v>5</v>
      </c>
      <c r="G93" s="271">
        <v>5</v>
      </c>
      <c r="H93" s="41">
        <v>5</v>
      </c>
      <c r="I93" s="41" t="s">
        <v>12</v>
      </c>
      <c r="J93" s="41">
        <v>30</v>
      </c>
      <c r="K93" s="14"/>
      <c r="L93" s="15"/>
      <c r="M93" s="39"/>
      <c r="N93" s="41"/>
      <c r="O93" s="42" t="s">
        <v>121</v>
      </c>
      <c r="P93" s="209">
        <v>30</v>
      </c>
      <c r="Q93" s="43"/>
    </row>
    <row r="94" spans="1:17" ht="15.75" thickBot="1" x14ac:dyDescent="0.3">
      <c r="A94" s="306"/>
      <c r="B94" s="317"/>
      <c r="C94" s="319"/>
      <c r="D94" s="57"/>
      <c r="E94" s="274"/>
      <c r="F94" s="315"/>
      <c r="G94" s="272">
        <v>6</v>
      </c>
      <c r="H94" s="34">
        <v>6</v>
      </c>
      <c r="I94" s="34" t="s">
        <v>12</v>
      </c>
      <c r="J94" s="34">
        <v>30</v>
      </c>
      <c r="K94" s="15"/>
      <c r="L94" s="39"/>
      <c r="M94" s="14"/>
      <c r="N94" s="34"/>
      <c r="O94" s="47" t="s">
        <v>121</v>
      </c>
      <c r="P94" s="210">
        <v>30</v>
      </c>
      <c r="Q94" s="35"/>
    </row>
    <row r="95" spans="1:17" x14ac:dyDescent="0.25">
      <c r="A95" s="306"/>
      <c r="B95" s="316">
        <v>4</v>
      </c>
      <c r="C95" s="318"/>
      <c r="D95" s="56"/>
      <c r="E95" s="273"/>
      <c r="F95" s="314">
        <v>7</v>
      </c>
      <c r="G95" s="271">
        <v>7</v>
      </c>
      <c r="H95" s="41">
        <v>7</v>
      </c>
      <c r="I95" s="41" t="s">
        <v>12</v>
      </c>
      <c r="J95" s="41">
        <v>30</v>
      </c>
      <c r="K95" s="39"/>
      <c r="L95" s="14"/>
      <c r="M95" s="15"/>
      <c r="N95" s="41"/>
      <c r="O95" s="42" t="s">
        <v>121</v>
      </c>
      <c r="P95" s="209">
        <v>30</v>
      </c>
      <c r="Q95" s="43"/>
    </row>
    <row r="96" spans="1:17" ht="15.75" thickBot="1" x14ac:dyDescent="0.3">
      <c r="A96" s="306"/>
      <c r="B96" s="317"/>
      <c r="C96" s="319"/>
      <c r="D96" s="57"/>
      <c r="E96" s="274"/>
      <c r="F96" s="315"/>
      <c r="G96" s="272">
        <v>8</v>
      </c>
      <c r="H96" s="34">
        <v>8</v>
      </c>
      <c r="I96" s="34" t="s">
        <v>12</v>
      </c>
      <c r="J96" s="34">
        <v>30</v>
      </c>
      <c r="K96" s="14"/>
      <c r="L96" s="15"/>
      <c r="M96" s="39"/>
      <c r="N96" s="34"/>
      <c r="O96" s="47" t="s">
        <v>121</v>
      </c>
      <c r="P96" s="210">
        <v>30</v>
      </c>
      <c r="Q96" s="35"/>
    </row>
    <row r="97" spans="1:17" x14ac:dyDescent="0.25">
      <c r="A97" s="306"/>
      <c r="B97" s="316">
        <v>5</v>
      </c>
      <c r="C97" s="318"/>
      <c r="D97" s="56"/>
      <c r="E97" s="273"/>
      <c r="F97" s="314">
        <v>9</v>
      </c>
      <c r="G97" s="271">
        <v>9</v>
      </c>
      <c r="H97" s="41">
        <v>9</v>
      </c>
      <c r="I97" s="41" t="s">
        <v>12</v>
      </c>
      <c r="J97" s="41">
        <v>30</v>
      </c>
      <c r="K97" s="15"/>
      <c r="L97" s="39"/>
      <c r="M97" s="14"/>
      <c r="N97" s="41"/>
      <c r="O97" s="42" t="s">
        <v>121</v>
      </c>
      <c r="P97" s="209">
        <v>30</v>
      </c>
      <c r="Q97" s="43"/>
    </row>
    <row r="98" spans="1:17" ht="15.75" thickBot="1" x14ac:dyDescent="0.3">
      <c r="A98" s="306"/>
      <c r="B98" s="317"/>
      <c r="C98" s="319"/>
      <c r="D98" s="57"/>
      <c r="E98" s="274"/>
      <c r="F98" s="315"/>
      <c r="G98" s="272">
        <v>10</v>
      </c>
      <c r="H98" s="34">
        <v>10</v>
      </c>
      <c r="I98" s="34" t="s">
        <v>12</v>
      </c>
      <c r="J98" s="34">
        <v>30</v>
      </c>
      <c r="K98" s="39"/>
      <c r="L98" s="14"/>
      <c r="M98" s="15"/>
      <c r="N98" s="34"/>
      <c r="O98" s="47" t="s">
        <v>121</v>
      </c>
      <c r="P98" s="210">
        <v>30</v>
      </c>
      <c r="Q98" s="35"/>
    </row>
    <row r="99" spans="1:17" x14ac:dyDescent="0.25">
      <c r="A99" s="306"/>
      <c r="B99" s="316">
        <v>6</v>
      </c>
      <c r="C99" s="318"/>
      <c r="D99" s="56"/>
      <c r="E99" s="273"/>
      <c r="F99" s="314">
        <v>11</v>
      </c>
      <c r="G99" s="271">
        <v>11</v>
      </c>
      <c r="H99" s="41">
        <v>11</v>
      </c>
      <c r="I99" s="41" t="s">
        <v>12</v>
      </c>
      <c r="J99" s="41">
        <v>30</v>
      </c>
      <c r="K99" s="14"/>
      <c r="L99" s="15"/>
      <c r="M99" s="39"/>
      <c r="N99" s="41"/>
      <c r="O99" s="42" t="s">
        <v>121</v>
      </c>
      <c r="P99" s="209">
        <v>30</v>
      </c>
      <c r="Q99" s="43"/>
    </row>
    <row r="100" spans="1:17" ht="15.75" thickBot="1" x14ac:dyDescent="0.3">
      <c r="A100" s="306"/>
      <c r="B100" s="317"/>
      <c r="C100" s="319"/>
      <c r="D100" s="57"/>
      <c r="E100" s="274"/>
      <c r="F100" s="315"/>
      <c r="G100" s="272">
        <v>12</v>
      </c>
      <c r="H100" s="34">
        <v>12</v>
      </c>
      <c r="I100" s="34" t="s">
        <v>12</v>
      </c>
      <c r="J100" s="34">
        <v>30</v>
      </c>
      <c r="K100" s="15"/>
      <c r="L100" s="39"/>
      <c r="M100" s="14"/>
      <c r="N100" s="34"/>
      <c r="O100" s="47" t="s">
        <v>121</v>
      </c>
      <c r="P100" s="210">
        <v>30</v>
      </c>
      <c r="Q100" s="35"/>
    </row>
    <row r="101" spans="1:17" x14ac:dyDescent="0.25">
      <c r="A101" s="306"/>
      <c r="B101" s="316">
        <v>7</v>
      </c>
      <c r="C101" s="318"/>
      <c r="D101" s="56"/>
      <c r="E101" s="273"/>
      <c r="F101" s="314">
        <v>13</v>
      </c>
      <c r="G101" s="271">
        <v>13</v>
      </c>
      <c r="H101" s="41">
        <v>13</v>
      </c>
      <c r="I101" s="41" t="s">
        <v>12</v>
      </c>
      <c r="J101" s="41">
        <v>30</v>
      </c>
      <c r="K101" s="39"/>
      <c r="L101" s="14"/>
      <c r="M101" s="15"/>
      <c r="N101" s="41"/>
      <c r="O101" s="42" t="s">
        <v>121</v>
      </c>
      <c r="P101" s="209">
        <v>30</v>
      </c>
      <c r="Q101" s="43"/>
    </row>
    <row r="102" spans="1:17" ht="15.75" thickBot="1" x14ac:dyDescent="0.3">
      <c r="A102" s="306"/>
      <c r="B102" s="317"/>
      <c r="C102" s="319"/>
      <c r="D102" s="57"/>
      <c r="E102" s="274"/>
      <c r="F102" s="315"/>
      <c r="G102" s="272">
        <v>14</v>
      </c>
      <c r="H102" s="34">
        <v>14</v>
      </c>
      <c r="I102" s="34" t="s">
        <v>12</v>
      </c>
      <c r="J102" s="34">
        <v>30</v>
      </c>
      <c r="K102" s="44"/>
      <c r="L102" s="48"/>
      <c r="M102" s="46"/>
      <c r="N102" s="34"/>
      <c r="O102" s="47" t="s">
        <v>121</v>
      </c>
      <c r="P102" s="210">
        <v>30</v>
      </c>
      <c r="Q102" s="35"/>
    </row>
    <row r="103" spans="1:17" x14ac:dyDescent="0.25">
      <c r="A103" s="306"/>
      <c r="B103" s="316">
        <v>8</v>
      </c>
      <c r="C103" s="318"/>
      <c r="D103" s="56"/>
      <c r="E103" s="273"/>
      <c r="F103" s="314">
        <v>15</v>
      </c>
      <c r="G103" s="271">
        <v>15</v>
      </c>
      <c r="H103" s="41">
        <v>15</v>
      </c>
      <c r="I103" s="41" t="s">
        <v>12</v>
      </c>
      <c r="J103" s="41">
        <v>30</v>
      </c>
      <c r="K103" s="15"/>
      <c r="L103" s="39"/>
      <c r="M103" s="14"/>
      <c r="N103" s="41"/>
      <c r="O103" s="42" t="s">
        <v>121</v>
      </c>
      <c r="P103" s="209">
        <v>30</v>
      </c>
      <c r="Q103" s="43"/>
    </row>
    <row r="104" spans="1:17" ht="15.75" thickBot="1" x14ac:dyDescent="0.3">
      <c r="A104" s="307"/>
      <c r="B104" s="317"/>
      <c r="C104" s="319"/>
      <c r="D104" s="57"/>
      <c r="E104" s="274"/>
      <c r="F104" s="315"/>
      <c r="G104" s="272">
        <v>16</v>
      </c>
      <c r="H104" s="34">
        <v>16</v>
      </c>
      <c r="I104" s="34" t="s">
        <v>12</v>
      </c>
      <c r="J104" s="34">
        <v>30</v>
      </c>
      <c r="K104" s="39"/>
      <c r="L104" s="14"/>
      <c r="M104" s="15"/>
      <c r="N104" s="34"/>
      <c r="O104" s="47" t="s">
        <v>121</v>
      </c>
      <c r="P104" s="210">
        <v>30</v>
      </c>
      <c r="Q104" s="35"/>
    </row>
    <row r="105" spans="1:17" ht="15.75" thickBot="1" x14ac:dyDescent="0.3"/>
    <row r="106" spans="1:17" ht="15.75" customHeight="1" x14ac:dyDescent="0.25">
      <c r="A106" s="305" t="s">
        <v>194</v>
      </c>
      <c r="B106" s="290"/>
      <c r="C106" s="291"/>
      <c r="D106" s="291"/>
      <c r="E106" s="291"/>
      <c r="F106" s="291"/>
      <c r="G106" s="291"/>
      <c r="H106" s="291"/>
      <c r="I106" s="291"/>
      <c r="J106" s="292"/>
      <c r="K106" s="308" t="s">
        <v>33</v>
      </c>
      <c r="L106" s="308"/>
      <c r="M106" s="308"/>
      <c r="N106" s="204" t="s">
        <v>197</v>
      </c>
      <c r="O106" s="205" t="s">
        <v>34</v>
      </c>
      <c r="P106" s="206" t="e">
        <f>ROUNDUP(N106*0.95,0)</f>
        <v>#VALUE!</v>
      </c>
      <c r="Q106" s="269" t="s">
        <v>125</v>
      </c>
    </row>
    <row r="107" spans="1:17" ht="15.75" x14ac:dyDescent="0.25">
      <c r="A107" s="306"/>
      <c r="B107" s="296"/>
      <c r="C107" s="297"/>
      <c r="D107" s="297"/>
      <c r="E107" s="297"/>
      <c r="F107" s="297"/>
      <c r="G107" s="297"/>
      <c r="H107" s="297"/>
      <c r="I107" s="297"/>
      <c r="J107" s="298"/>
      <c r="K107" s="309" t="s">
        <v>35</v>
      </c>
      <c r="L107" s="310"/>
      <c r="M107" s="310"/>
      <c r="N107" s="52"/>
      <c r="O107" s="288" t="s">
        <v>29</v>
      </c>
      <c r="P107" s="311"/>
      <c r="Q107" s="212"/>
    </row>
    <row r="108" spans="1:17" x14ac:dyDescent="0.25">
      <c r="A108" s="306"/>
      <c r="B108" s="299" t="s">
        <v>122</v>
      </c>
      <c r="C108" s="312" t="s">
        <v>110</v>
      </c>
      <c r="D108" s="312" t="s">
        <v>47</v>
      </c>
      <c r="E108" s="312" t="s">
        <v>160</v>
      </c>
      <c r="F108" s="53" t="s">
        <v>38</v>
      </c>
      <c r="G108" s="270" t="s">
        <v>112</v>
      </c>
      <c r="H108" s="293" t="s">
        <v>26</v>
      </c>
      <c r="I108" s="294"/>
      <c r="J108" s="295"/>
      <c r="K108" s="301" t="s">
        <v>114</v>
      </c>
      <c r="L108" s="302"/>
      <c r="M108" s="302"/>
      <c r="N108" s="303" t="s">
        <v>115</v>
      </c>
      <c r="O108" s="97" t="str">
        <f>A106</f>
        <v>CLU 5</v>
      </c>
      <c r="P108" s="207" t="s">
        <v>120</v>
      </c>
      <c r="Q108" s="268" t="s">
        <v>149</v>
      </c>
    </row>
    <row r="109" spans="1:17" ht="15.75" thickBot="1" x14ac:dyDescent="0.3">
      <c r="A109" s="306"/>
      <c r="B109" s="321"/>
      <c r="C109" s="320"/>
      <c r="D109" s="320"/>
      <c r="E109" s="313"/>
      <c r="F109" s="213" t="s">
        <v>111</v>
      </c>
      <c r="G109" s="213" t="s">
        <v>111</v>
      </c>
      <c r="H109" s="213" t="s">
        <v>111</v>
      </c>
      <c r="I109" s="213" t="s">
        <v>113</v>
      </c>
      <c r="J109" s="213" t="s">
        <v>116</v>
      </c>
      <c r="K109" s="214" t="s">
        <v>13</v>
      </c>
      <c r="L109" s="214" t="s">
        <v>14</v>
      </c>
      <c r="M109" s="214" t="s">
        <v>15</v>
      </c>
      <c r="N109" s="322"/>
      <c r="O109" s="215" t="s">
        <v>104</v>
      </c>
      <c r="P109" s="216" t="s">
        <v>116</v>
      </c>
      <c r="Q109" s="217"/>
    </row>
    <row r="110" spans="1:17" x14ac:dyDescent="0.25">
      <c r="A110" s="306"/>
      <c r="B110" s="316">
        <v>1</v>
      </c>
      <c r="C110" s="318"/>
      <c r="D110" s="56"/>
      <c r="E110" s="273"/>
      <c r="F110" s="314">
        <v>1</v>
      </c>
      <c r="G110" s="271">
        <v>1</v>
      </c>
      <c r="H110" s="41">
        <v>1</v>
      </c>
      <c r="I110" s="41" t="s">
        <v>12</v>
      </c>
      <c r="J110" s="41">
        <v>30</v>
      </c>
      <c r="K110" s="14"/>
      <c r="L110" s="15"/>
      <c r="M110" s="39"/>
      <c r="N110" s="41"/>
      <c r="O110" s="42" t="s">
        <v>121</v>
      </c>
      <c r="P110" s="209">
        <v>30</v>
      </c>
      <c r="Q110" s="43"/>
    </row>
    <row r="111" spans="1:17" ht="15.75" thickBot="1" x14ac:dyDescent="0.3">
      <c r="A111" s="306"/>
      <c r="B111" s="317"/>
      <c r="C111" s="319"/>
      <c r="D111" s="57"/>
      <c r="E111" s="274"/>
      <c r="F111" s="315"/>
      <c r="G111" s="272">
        <v>2</v>
      </c>
      <c r="H111" s="34">
        <v>2</v>
      </c>
      <c r="I111" s="34" t="s">
        <v>12</v>
      </c>
      <c r="J111" s="34">
        <v>30</v>
      </c>
      <c r="K111" s="15"/>
      <c r="L111" s="39"/>
      <c r="M111" s="14"/>
      <c r="N111" s="34"/>
      <c r="O111" s="47" t="s">
        <v>121</v>
      </c>
      <c r="P111" s="210">
        <v>30</v>
      </c>
      <c r="Q111" s="35"/>
    </row>
    <row r="112" spans="1:17" x14ac:dyDescent="0.25">
      <c r="A112" s="306"/>
      <c r="B112" s="316">
        <v>2</v>
      </c>
      <c r="C112" s="318"/>
      <c r="D112" s="56"/>
      <c r="E112" s="273"/>
      <c r="F112" s="314">
        <v>3</v>
      </c>
      <c r="G112" s="271">
        <v>3</v>
      </c>
      <c r="H112" s="41">
        <v>3</v>
      </c>
      <c r="I112" s="41" t="s">
        <v>12</v>
      </c>
      <c r="J112" s="41">
        <v>30</v>
      </c>
      <c r="K112" s="39"/>
      <c r="L112" s="14"/>
      <c r="M112" s="15"/>
      <c r="N112" s="41"/>
      <c r="O112" s="42" t="s">
        <v>121</v>
      </c>
      <c r="P112" s="209">
        <v>30</v>
      </c>
      <c r="Q112" s="43"/>
    </row>
    <row r="113" spans="1:17" ht="15.75" thickBot="1" x14ac:dyDescent="0.3">
      <c r="A113" s="306"/>
      <c r="B113" s="317"/>
      <c r="C113" s="319"/>
      <c r="D113" s="57"/>
      <c r="E113" s="274"/>
      <c r="F113" s="315"/>
      <c r="G113" s="272">
        <v>4</v>
      </c>
      <c r="H113" s="34">
        <v>4</v>
      </c>
      <c r="I113" s="34" t="s">
        <v>12</v>
      </c>
      <c r="J113" s="34">
        <v>30</v>
      </c>
      <c r="K113" s="14"/>
      <c r="L113" s="15"/>
      <c r="M113" s="39"/>
      <c r="N113" s="34"/>
      <c r="O113" s="47" t="s">
        <v>121</v>
      </c>
      <c r="P113" s="210">
        <v>30</v>
      </c>
      <c r="Q113" s="35"/>
    </row>
    <row r="114" spans="1:17" x14ac:dyDescent="0.25">
      <c r="A114" s="306"/>
      <c r="B114" s="316">
        <v>3</v>
      </c>
      <c r="C114" s="318"/>
      <c r="D114" s="56"/>
      <c r="E114" s="273"/>
      <c r="F114" s="314">
        <v>5</v>
      </c>
      <c r="G114" s="271">
        <v>5</v>
      </c>
      <c r="H114" s="41">
        <v>5</v>
      </c>
      <c r="I114" s="41" t="s">
        <v>12</v>
      </c>
      <c r="J114" s="41">
        <v>30</v>
      </c>
      <c r="K114" s="15"/>
      <c r="L114" s="39"/>
      <c r="M114" s="14"/>
      <c r="N114" s="41"/>
      <c r="O114" s="42" t="s">
        <v>121</v>
      </c>
      <c r="P114" s="209">
        <v>30</v>
      </c>
      <c r="Q114" s="43"/>
    </row>
    <row r="115" spans="1:17" ht="15.75" thickBot="1" x14ac:dyDescent="0.3">
      <c r="A115" s="306"/>
      <c r="B115" s="317"/>
      <c r="C115" s="319"/>
      <c r="D115" s="57"/>
      <c r="E115" s="274"/>
      <c r="F115" s="315"/>
      <c r="G115" s="272">
        <v>6</v>
      </c>
      <c r="H115" s="34">
        <v>6</v>
      </c>
      <c r="I115" s="34" t="s">
        <v>12</v>
      </c>
      <c r="J115" s="34">
        <v>30</v>
      </c>
      <c r="K115" s="39"/>
      <c r="L115" s="14"/>
      <c r="M115" s="15"/>
      <c r="N115" s="34"/>
      <c r="O115" s="47" t="s">
        <v>121</v>
      </c>
      <c r="P115" s="210">
        <v>30</v>
      </c>
      <c r="Q115" s="35"/>
    </row>
    <row r="116" spans="1:17" x14ac:dyDescent="0.25">
      <c r="A116" s="306"/>
      <c r="B116" s="316">
        <v>4</v>
      </c>
      <c r="C116" s="318"/>
      <c r="D116" s="56"/>
      <c r="E116" s="273"/>
      <c r="F116" s="314">
        <v>7</v>
      </c>
      <c r="G116" s="271">
        <v>7</v>
      </c>
      <c r="H116" s="41">
        <v>7</v>
      </c>
      <c r="I116" s="41" t="s">
        <v>12</v>
      </c>
      <c r="J116" s="41">
        <v>30</v>
      </c>
      <c r="K116" s="14"/>
      <c r="L116" s="15"/>
      <c r="M116" s="39"/>
      <c r="N116" s="41"/>
      <c r="O116" s="42" t="s">
        <v>121</v>
      </c>
      <c r="P116" s="209">
        <v>30</v>
      </c>
      <c r="Q116" s="43"/>
    </row>
    <row r="117" spans="1:17" ht="15.75" thickBot="1" x14ac:dyDescent="0.3">
      <c r="A117" s="306"/>
      <c r="B117" s="317"/>
      <c r="C117" s="319"/>
      <c r="D117" s="57"/>
      <c r="E117" s="274"/>
      <c r="F117" s="315"/>
      <c r="G117" s="272">
        <v>8</v>
      </c>
      <c r="H117" s="34">
        <v>8</v>
      </c>
      <c r="I117" s="34" t="s">
        <v>12</v>
      </c>
      <c r="J117" s="34">
        <v>30</v>
      </c>
      <c r="K117" s="15"/>
      <c r="L117" s="39"/>
      <c r="M117" s="14"/>
      <c r="N117" s="34"/>
      <c r="O117" s="47" t="s">
        <v>121</v>
      </c>
      <c r="P117" s="210">
        <v>30</v>
      </c>
      <c r="Q117" s="35"/>
    </row>
    <row r="118" spans="1:17" x14ac:dyDescent="0.25">
      <c r="A118" s="306"/>
      <c r="B118" s="316">
        <v>5</v>
      </c>
      <c r="C118" s="318"/>
      <c r="D118" s="56"/>
      <c r="E118" s="273"/>
      <c r="F118" s="314">
        <v>9</v>
      </c>
      <c r="G118" s="271">
        <v>9</v>
      </c>
      <c r="H118" s="41">
        <v>9</v>
      </c>
      <c r="I118" s="41" t="s">
        <v>12</v>
      </c>
      <c r="J118" s="41">
        <v>30</v>
      </c>
      <c r="K118" s="39"/>
      <c r="L118" s="14"/>
      <c r="M118" s="15"/>
      <c r="N118" s="41"/>
      <c r="O118" s="42" t="s">
        <v>121</v>
      </c>
      <c r="P118" s="209">
        <v>30</v>
      </c>
      <c r="Q118" s="43"/>
    </row>
    <row r="119" spans="1:17" ht="15.75" thickBot="1" x14ac:dyDescent="0.3">
      <c r="A119" s="306"/>
      <c r="B119" s="317"/>
      <c r="C119" s="319"/>
      <c r="D119" s="57"/>
      <c r="E119" s="274"/>
      <c r="F119" s="315"/>
      <c r="G119" s="272">
        <v>10</v>
      </c>
      <c r="H119" s="34">
        <v>10</v>
      </c>
      <c r="I119" s="34" t="s">
        <v>12</v>
      </c>
      <c r="J119" s="34">
        <v>30</v>
      </c>
      <c r="K119" s="14"/>
      <c r="L119" s="15"/>
      <c r="M119" s="39"/>
      <c r="N119" s="34"/>
      <c r="O119" s="47" t="s">
        <v>121</v>
      </c>
      <c r="P119" s="210">
        <v>30</v>
      </c>
      <c r="Q119" s="35"/>
    </row>
    <row r="120" spans="1:17" x14ac:dyDescent="0.25">
      <c r="A120" s="306"/>
      <c r="B120" s="316">
        <v>6</v>
      </c>
      <c r="C120" s="318"/>
      <c r="D120" s="56"/>
      <c r="E120" s="273"/>
      <c r="F120" s="314">
        <v>11</v>
      </c>
      <c r="G120" s="271">
        <v>11</v>
      </c>
      <c r="H120" s="41">
        <v>11</v>
      </c>
      <c r="I120" s="41" t="s">
        <v>12</v>
      </c>
      <c r="J120" s="41">
        <v>30</v>
      </c>
      <c r="K120" s="15"/>
      <c r="L120" s="39"/>
      <c r="M120" s="14"/>
      <c r="N120" s="41"/>
      <c r="O120" s="42" t="s">
        <v>121</v>
      </c>
      <c r="P120" s="209">
        <v>30</v>
      </c>
      <c r="Q120" s="43"/>
    </row>
    <row r="121" spans="1:17" ht="15.75" thickBot="1" x14ac:dyDescent="0.3">
      <c r="A121" s="306"/>
      <c r="B121" s="317"/>
      <c r="C121" s="319"/>
      <c r="D121" s="57"/>
      <c r="E121" s="274"/>
      <c r="F121" s="315"/>
      <c r="G121" s="272">
        <v>12</v>
      </c>
      <c r="H121" s="34">
        <v>12</v>
      </c>
      <c r="I121" s="34" t="s">
        <v>12</v>
      </c>
      <c r="J121" s="34">
        <v>30</v>
      </c>
      <c r="K121" s="39"/>
      <c r="L121" s="14"/>
      <c r="M121" s="15"/>
      <c r="N121" s="34"/>
      <c r="O121" s="47" t="s">
        <v>121</v>
      </c>
      <c r="P121" s="210">
        <v>30</v>
      </c>
      <c r="Q121" s="35"/>
    </row>
    <row r="122" spans="1:17" x14ac:dyDescent="0.25">
      <c r="A122" s="306"/>
      <c r="B122" s="316">
        <v>7</v>
      </c>
      <c r="C122" s="318"/>
      <c r="D122" s="56"/>
      <c r="E122" s="273"/>
      <c r="F122" s="314">
        <v>13</v>
      </c>
      <c r="G122" s="271">
        <v>13</v>
      </c>
      <c r="H122" s="41">
        <v>13</v>
      </c>
      <c r="I122" s="41" t="s">
        <v>12</v>
      </c>
      <c r="J122" s="41">
        <v>30</v>
      </c>
      <c r="K122" s="14"/>
      <c r="L122" s="15"/>
      <c r="M122" s="39"/>
      <c r="N122" s="41"/>
      <c r="O122" s="42" t="s">
        <v>121</v>
      </c>
      <c r="P122" s="209">
        <v>30</v>
      </c>
      <c r="Q122" s="43"/>
    </row>
    <row r="123" spans="1:17" ht="15.75" thickBot="1" x14ac:dyDescent="0.3">
      <c r="A123" s="306"/>
      <c r="B123" s="317"/>
      <c r="C123" s="319"/>
      <c r="D123" s="57"/>
      <c r="E123" s="274"/>
      <c r="F123" s="315"/>
      <c r="G123" s="272">
        <v>14</v>
      </c>
      <c r="H123" s="34">
        <v>14</v>
      </c>
      <c r="I123" s="34" t="s">
        <v>12</v>
      </c>
      <c r="J123" s="34">
        <v>30</v>
      </c>
      <c r="K123" s="15"/>
      <c r="L123" s="39"/>
      <c r="M123" s="14"/>
      <c r="N123" s="34"/>
      <c r="O123" s="47" t="s">
        <v>121</v>
      </c>
      <c r="P123" s="210">
        <v>30</v>
      </c>
      <c r="Q123" s="35"/>
    </row>
    <row r="124" spans="1:17" x14ac:dyDescent="0.25">
      <c r="A124" s="306"/>
      <c r="B124" s="316">
        <v>8</v>
      </c>
      <c r="C124" s="318"/>
      <c r="D124" s="56"/>
      <c r="E124" s="273"/>
      <c r="F124" s="314">
        <v>15</v>
      </c>
      <c r="G124" s="271">
        <v>15</v>
      </c>
      <c r="H124" s="41">
        <v>15</v>
      </c>
      <c r="I124" s="41" t="s">
        <v>12</v>
      </c>
      <c r="J124" s="41">
        <v>30</v>
      </c>
      <c r="K124" s="39"/>
      <c r="L124" s="14"/>
      <c r="M124" s="15"/>
      <c r="N124" s="41"/>
      <c r="O124" s="42" t="s">
        <v>121</v>
      </c>
      <c r="P124" s="209">
        <v>30</v>
      </c>
      <c r="Q124" s="43"/>
    </row>
    <row r="125" spans="1:17" ht="15.75" thickBot="1" x14ac:dyDescent="0.3">
      <c r="A125" s="307"/>
      <c r="B125" s="317"/>
      <c r="C125" s="319"/>
      <c r="D125" s="57"/>
      <c r="E125" s="274"/>
      <c r="F125" s="315"/>
      <c r="G125" s="272">
        <v>16</v>
      </c>
      <c r="H125" s="34">
        <v>16</v>
      </c>
      <c r="I125" s="34" t="s">
        <v>12</v>
      </c>
      <c r="J125" s="34">
        <v>30</v>
      </c>
      <c r="K125" s="44"/>
      <c r="L125" s="48"/>
      <c r="M125" s="46"/>
      <c r="N125" s="34"/>
      <c r="O125" s="47" t="s">
        <v>121</v>
      </c>
      <c r="P125" s="210">
        <v>30</v>
      </c>
      <c r="Q125" s="35"/>
    </row>
    <row r="126" spans="1:17" ht="15.75" thickBot="1" x14ac:dyDescent="0.3"/>
    <row r="127" spans="1:17" ht="15.75" customHeight="1" x14ac:dyDescent="0.25">
      <c r="A127" s="305" t="s">
        <v>198</v>
      </c>
      <c r="B127" s="290"/>
      <c r="C127" s="291"/>
      <c r="D127" s="291"/>
      <c r="E127" s="291"/>
      <c r="F127" s="291"/>
      <c r="G127" s="291"/>
      <c r="H127" s="291"/>
      <c r="I127" s="291"/>
      <c r="J127" s="292"/>
      <c r="K127" s="308" t="s">
        <v>33</v>
      </c>
      <c r="L127" s="308"/>
      <c r="M127" s="308"/>
      <c r="N127" s="204" t="s">
        <v>197</v>
      </c>
      <c r="O127" s="205" t="s">
        <v>34</v>
      </c>
      <c r="P127" s="206" t="e">
        <f>ROUNDUP(N127*0.95,0)</f>
        <v>#VALUE!</v>
      </c>
      <c r="Q127" s="269" t="s">
        <v>125</v>
      </c>
    </row>
    <row r="128" spans="1:17" ht="15.75" x14ac:dyDescent="0.25">
      <c r="A128" s="306"/>
      <c r="B128" s="296"/>
      <c r="C128" s="297"/>
      <c r="D128" s="297"/>
      <c r="E128" s="297"/>
      <c r="F128" s="297"/>
      <c r="G128" s="297"/>
      <c r="H128" s="297"/>
      <c r="I128" s="297"/>
      <c r="J128" s="298"/>
      <c r="K128" s="309" t="s">
        <v>35</v>
      </c>
      <c r="L128" s="310"/>
      <c r="M128" s="310"/>
      <c r="N128" s="52"/>
      <c r="O128" s="288" t="s">
        <v>29</v>
      </c>
      <c r="P128" s="311"/>
      <c r="Q128" s="212"/>
    </row>
    <row r="129" spans="1:17" x14ac:dyDescent="0.25">
      <c r="A129" s="306"/>
      <c r="B129" s="299" t="s">
        <v>122</v>
      </c>
      <c r="C129" s="312" t="s">
        <v>110</v>
      </c>
      <c r="D129" s="312" t="s">
        <v>47</v>
      </c>
      <c r="E129" s="312" t="s">
        <v>160</v>
      </c>
      <c r="F129" s="53" t="s">
        <v>38</v>
      </c>
      <c r="G129" s="270" t="s">
        <v>112</v>
      </c>
      <c r="H129" s="293" t="s">
        <v>26</v>
      </c>
      <c r="I129" s="294"/>
      <c r="J129" s="295"/>
      <c r="K129" s="301" t="s">
        <v>114</v>
      </c>
      <c r="L129" s="302"/>
      <c r="M129" s="302"/>
      <c r="N129" s="303" t="s">
        <v>115</v>
      </c>
      <c r="O129" s="97" t="str">
        <f>A127</f>
        <v>CLU 6</v>
      </c>
      <c r="P129" s="207" t="s">
        <v>120</v>
      </c>
      <c r="Q129" s="268" t="s">
        <v>149</v>
      </c>
    </row>
    <row r="130" spans="1:17" ht="15.75" thickBot="1" x14ac:dyDescent="0.3">
      <c r="A130" s="306"/>
      <c r="B130" s="321"/>
      <c r="C130" s="320"/>
      <c r="D130" s="320"/>
      <c r="E130" s="313"/>
      <c r="F130" s="213" t="s">
        <v>111</v>
      </c>
      <c r="G130" s="213" t="s">
        <v>111</v>
      </c>
      <c r="H130" s="213" t="s">
        <v>111</v>
      </c>
      <c r="I130" s="213" t="s">
        <v>113</v>
      </c>
      <c r="J130" s="213" t="s">
        <v>116</v>
      </c>
      <c r="K130" s="214" t="s">
        <v>13</v>
      </c>
      <c r="L130" s="214" t="s">
        <v>14</v>
      </c>
      <c r="M130" s="214" t="s">
        <v>15</v>
      </c>
      <c r="N130" s="322"/>
      <c r="O130" s="215" t="s">
        <v>104</v>
      </c>
      <c r="P130" s="216" t="s">
        <v>116</v>
      </c>
      <c r="Q130" s="217"/>
    </row>
    <row r="131" spans="1:17" x14ac:dyDescent="0.25">
      <c r="A131" s="306"/>
      <c r="B131" s="316">
        <v>1</v>
      </c>
      <c r="C131" s="318"/>
      <c r="D131" s="56"/>
      <c r="E131" s="273"/>
      <c r="F131" s="314">
        <v>1</v>
      </c>
      <c r="G131" s="271">
        <v>1</v>
      </c>
      <c r="H131" s="41">
        <v>1</v>
      </c>
      <c r="I131" s="41" t="s">
        <v>12</v>
      </c>
      <c r="J131" s="41">
        <v>30</v>
      </c>
      <c r="K131" s="15"/>
      <c r="L131" s="39"/>
      <c r="M131" s="14"/>
      <c r="N131" s="41"/>
      <c r="O131" s="42" t="s">
        <v>121</v>
      </c>
      <c r="P131" s="209">
        <v>30</v>
      </c>
      <c r="Q131" s="43"/>
    </row>
    <row r="132" spans="1:17" ht="15.75" thickBot="1" x14ac:dyDescent="0.3">
      <c r="A132" s="306"/>
      <c r="B132" s="317"/>
      <c r="C132" s="319"/>
      <c r="D132" s="57"/>
      <c r="E132" s="274"/>
      <c r="F132" s="315"/>
      <c r="G132" s="272">
        <v>2</v>
      </c>
      <c r="H132" s="34">
        <v>2</v>
      </c>
      <c r="I132" s="34" t="s">
        <v>12</v>
      </c>
      <c r="J132" s="34">
        <v>30</v>
      </c>
      <c r="K132" s="39"/>
      <c r="L132" s="14"/>
      <c r="M132" s="15"/>
      <c r="N132" s="34"/>
      <c r="O132" s="47" t="s">
        <v>121</v>
      </c>
      <c r="P132" s="210">
        <v>30</v>
      </c>
      <c r="Q132" s="35"/>
    </row>
    <row r="133" spans="1:17" x14ac:dyDescent="0.25">
      <c r="A133" s="306"/>
      <c r="B133" s="316">
        <v>2</v>
      </c>
      <c r="C133" s="318"/>
      <c r="D133" s="56"/>
      <c r="E133" s="273"/>
      <c r="F133" s="314">
        <v>3</v>
      </c>
      <c r="G133" s="271">
        <v>3</v>
      </c>
      <c r="H133" s="41">
        <v>3</v>
      </c>
      <c r="I133" s="41" t="s">
        <v>12</v>
      </c>
      <c r="J133" s="41">
        <v>30</v>
      </c>
      <c r="K133" s="14"/>
      <c r="L133" s="15"/>
      <c r="M133" s="39"/>
      <c r="N133" s="41"/>
      <c r="O133" s="42" t="s">
        <v>121</v>
      </c>
      <c r="P133" s="209">
        <v>30</v>
      </c>
      <c r="Q133" s="43"/>
    </row>
    <row r="134" spans="1:17" ht="15.75" thickBot="1" x14ac:dyDescent="0.3">
      <c r="A134" s="306"/>
      <c r="B134" s="317"/>
      <c r="C134" s="319"/>
      <c r="D134" s="57"/>
      <c r="E134" s="274"/>
      <c r="F134" s="315"/>
      <c r="G134" s="272">
        <v>4</v>
      </c>
      <c r="H134" s="34">
        <v>4</v>
      </c>
      <c r="I134" s="34" t="s">
        <v>12</v>
      </c>
      <c r="J134" s="34">
        <v>30</v>
      </c>
      <c r="K134" s="15"/>
      <c r="L134" s="39"/>
      <c r="M134" s="14"/>
      <c r="N134" s="34"/>
      <c r="O134" s="47" t="s">
        <v>121</v>
      </c>
      <c r="P134" s="210">
        <v>30</v>
      </c>
      <c r="Q134" s="35"/>
    </row>
    <row r="135" spans="1:17" x14ac:dyDescent="0.25">
      <c r="A135" s="306"/>
      <c r="B135" s="316">
        <v>3</v>
      </c>
      <c r="C135" s="318"/>
      <c r="D135" s="56"/>
      <c r="E135" s="273"/>
      <c r="F135" s="314">
        <v>5</v>
      </c>
      <c r="G135" s="271">
        <v>5</v>
      </c>
      <c r="H135" s="41">
        <v>5</v>
      </c>
      <c r="I135" s="41" t="s">
        <v>12</v>
      </c>
      <c r="J135" s="41">
        <v>30</v>
      </c>
      <c r="K135" s="39"/>
      <c r="L135" s="14"/>
      <c r="M135" s="15"/>
      <c r="N135" s="41"/>
      <c r="O135" s="42" t="s">
        <v>121</v>
      </c>
      <c r="P135" s="209">
        <v>30</v>
      </c>
      <c r="Q135" s="43"/>
    </row>
    <row r="136" spans="1:17" ht="15.75" thickBot="1" x14ac:dyDescent="0.3">
      <c r="A136" s="306"/>
      <c r="B136" s="317"/>
      <c r="C136" s="319"/>
      <c r="D136" s="57"/>
      <c r="E136" s="274"/>
      <c r="F136" s="315"/>
      <c r="G136" s="272">
        <v>6</v>
      </c>
      <c r="H136" s="34">
        <v>6</v>
      </c>
      <c r="I136" s="34" t="s">
        <v>12</v>
      </c>
      <c r="J136" s="34">
        <v>30</v>
      </c>
      <c r="K136" s="14"/>
      <c r="L136" s="15"/>
      <c r="M136" s="39"/>
      <c r="N136" s="34"/>
      <c r="O136" s="47" t="s">
        <v>121</v>
      </c>
      <c r="P136" s="210">
        <v>30</v>
      </c>
      <c r="Q136" s="35"/>
    </row>
    <row r="137" spans="1:17" x14ac:dyDescent="0.25">
      <c r="A137" s="306"/>
      <c r="B137" s="316">
        <v>4</v>
      </c>
      <c r="C137" s="318"/>
      <c r="D137" s="56"/>
      <c r="E137" s="273"/>
      <c r="F137" s="314">
        <v>7</v>
      </c>
      <c r="G137" s="271">
        <v>7</v>
      </c>
      <c r="H137" s="41">
        <v>7</v>
      </c>
      <c r="I137" s="41" t="s">
        <v>12</v>
      </c>
      <c r="J137" s="41">
        <v>30</v>
      </c>
      <c r="K137" s="15"/>
      <c r="L137" s="39"/>
      <c r="M137" s="14"/>
      <c r="N137" s="41"/>
      <c r="O137" s="42" t="s">
        <v>121</v>
      </c>
      <c r="P137" s="209">
        <v>30</v>
      </c>
      <c r="Q137" s="43"/>
    </row>
    <row r="138" spans="1:17" ht="15.75" thickBot="1" x14ac:dyDescent="0.3">
      <c r="A138" s="306"/>
      <c r="B138" s="317"/>
      <c r="C138" s="319"/>
      <c r="D138" s="57"/>
      <c r="E138" s="274"/>
      <c r="F138" s="315"/>
      <c r="G138" s="272">
        <v>8</v>
      </c>
      <c r="H138" s="34">
        <v>8</v>
      </c>
      <c r="I138" s="34" t="s">
        <v>12</v>
      </c>
      <c r="J138" s="34">
        <v>30</v>
      </c>
      <c r="K138" s="39"/>
      <c r="L138" s="14"/>
      <c r="M138" s="15"/>
      <c r="N138" s="34"/>
      <c r="O138" s="47" t="s">
        <v>121</v>
      </c>
      <c r="P138" s="210">
        <v>30</v>
      </c>
      <c r="Q138" s="35"/>
    </row>
    <row r="139" spans="1:17" x14ac:dyDescent="0.25">
      <c r="A139" s="306"/>
      <c r="B139" s="316">
        <v>5</v>
      </c>
      <c r="C139" s="318"/>
      <c r="D139" s="56"/>
      <c r="E139" s="273"/>
      <c r="F139" s="314">
        <v>9</v>
      </c>
      <c r="G139" s="271">
        <v>9</v>
      </c>
      <c r="H139" s="41">
        <v>9</v>
      </c>
      <c r="I139" s="41" t="s">
        <v>12</v>
      </c>
      <c r="J139" s="41">
        <v>30</v>
      </c>
      <c r="K139" s="14"/>
      <c r="L139" s="15"/>
      <c r="M139" s="39"/>
      <c r="N139" s="41"/>
      <c r="O139" s="42" t="s">
        <v>121</v>
      </c>
      <c r="P139" s="209">
        <v>30</v>
      </c>
      <c r="Q139" s="43"/>
    </row>
    <row r="140" spans="1:17" ht="15.75" thickBot="1" x14ac:dyDescent="0.3">
      <c r="A140" s="306"/>
      <c r="B140" s="317"/>
      <c r="C140" s="319"/>
      <c r="D140" s="57"/>
      <c r="E140" s="274"/>
      <c r="F140" s="315"/>
      <c r="G140" s="272">
        <v>10</v>
      </c>
      <c r="H140" s="34">
        <v>10</v>
      </c>
      <c r="I140" s="34" t="s">
        <v>12</v>
      </c>
      <c r="J140" s="34">
        <v>30</v>
      </c>
      <c r="K140" s="15"/>
      <c r="L140" s="39"/>
      <c r="M140" s="14"/>
      <c r="N140" s="34"/>
      <c r="O140" s="47" t="s">
        <v>121</v>
      </c>
      <c r="P140" s="210">
        <v>30</v>
      </c>
      <c r="Q140" s="35"/>
    </row>
    <row r="141" spans="1:17" x14ac:dyDescent="0.25">
      <c r="A141" s="306"/>
      <c r="B141" s="316">
        <v>6</v>
      </c>
      <c r="C141" s="318"/>
      <c r="D141" s="56"/>
      <c r="E141" s="273"/>
      <c r="F141" s="314">
        <v>11</v>
      </c>
      <c r="G141" s="271">
        <v>11</v>
      </c>
      <c r="H141" s="41">
        <v>11</v>
      </c>
      <c r="I141" s="41" t="s">
        <v>12</v>
      </c>
      <c r="J141" s="41">
        <v>30</v>
      </c>
      <c r="K141" s="39"/>
      <c r="L141" s="14"/>
      <c r="M141" s="15"/>
      <c r="N141" s="41"/>
      <c r="O141" s="42" t="s">
        <v>121</v>
      </c>
      <c r="P141" s="209">
        <v>30</v>
      </c>
      <c r="Q141" s="43"/>
    </row>
    <row r="142" spans="1:17" ht="15.75" thickBot="1" x14ac:dyDescent="0.3">
      <c r="A142" s="306"/>
      <c r="B142" s="317"/>
      <c r="C142" s="319"/>
      <c r="D142" s="57"/>
      <c r="E142" s="274"/>
      <c r="F142" s="315"/>
      <c r="G142" s="272">
        <v>12</v>
      </c>
      <c r="H142" s="34">
        <v>12</v>
      </c>
      <c r="I142" s="34" t="s">
        <v>12</v>
      </c>
      <c r="J142" s="34">
        <v>30</v>
      </c>
      <c r="K142" s="14"/>
      <c r="L142" s="15"/>
      <c r="M142" s="39"/>
      <c r="N142" s="34"/>
      <c r="O142" s="47" t="s">
        <v>121</v>
      </c>
      <c r="P142" s="210">
        <v>30</v>
      </c>
      <c r="Q142" s="35"/>
    </row>
    <row r="143" spans="1:17" x14ac:dyDescent="0.25">
      <c r="A143" s="306"/>
      <c r="B143" s="316">
        <v>7</v>
      </c>
      <c r="C143" s="318"/>
      <c r="D143" s="56"/>
      <c r="E143" s="273"/>
      <c r="F143" s="314">
        <v>13</v>
      </c>
      <c r="G143" s="271">
        <v>13</v>
      </c>
      <c r="H143" s="41">
        <v>13</v>
      </c>
      <c r="I143" s="41" t="s">
        <v>12</v>
      </c>
      <c r="J143" s="41">
        <v>30</v>
      </c>
      <c r="K143" s="15"/>
      <c r="L143" s="39"/>
      <c r="M143" s="14"/>
      <c r="N143" s="41"/>
      <c r="O143" s="42" t="s">
        <v>121</v>
      </c>
      <c r="P143" s="209">
        <v>30</v>
      </c>
      <c r="Q143" s="43"/>
    </row>
    <row r="144" spans="1:17" ht="15.75" thickBot="1" x14ac:dyDescent="0.3">
      <c r="A144" s="306"/>
      <c r="B144" s="317"/>
      <c r="C144" s="319"/>
      <c r="D144" s="57"/>
      <c r="E144" s="274"/>
      <c r="F144" s="315"/>
      <c r="G144" s="272">
        <v>14</v>
      </c>
      <c r="H144" s="34">
        <v>14</v>
      </c>
      <c r="I144" s="34" t="s">
        <v>12</v>
      </c>
      <c r="J144" s="34">
        <v>30</v>
      </c>
      <c r="K144" s="39"/>
      <c r="L144" s="14"/>
      <c r="M144" s="15"/>
      <c r="N144" s="34"/>
      <c r="O144" s="47" t="s">
        <v>121</v>
      </c>
      <c r="P144" s="210">
        <v>30</v>
      </c>
      <c r="Q144" s="35"/>
    </row>
    <row r="145" spans="1:17" ht="15.75" thickBot="1" x14ac:dyDescent="0.3">
      <c r="A145" s="306"/>
      <c r="B145" s="316">
        <v>8</v>
      </c>
      <c r="C145" s="318"/>
      <c r="D145" s="56"/>
      <c r="E145" s="273"/>
      <c r="F145" s="314">
        <v>15</v>
      </c>
      <c r="G145" s="271">
        <v>15</v>
      </c>
      <c r="H145" s="41">
        <v>15</v>
      </c>
      <c r="I145" s="41" t="s">
        <v>12</v>
      </c>
      <c r="J145" s="41">
        <v>30</v>
      </c>
      <c r="K145" s="44"/>
      <c r="L145" s="48"/>
      <c r="M145" s="46"/>
      <c r="N145" s="41"/>
      <c r="O145" s="42" t="s">
        <v>121</v>
      </c>
      <c r="P145" s="209">
        <v>30</v>
      </c>
      <c r="Q145" s="43"/>
    </row>
    <row r="146" spans="1:17" ht="15.75" thickBot="1" x14ac:dyDescent="0.3">
      <c r="A146" s="307"/>
      <c r="B146" s="317"/>
      <c r="C146" s="319"/>
      <c r="D146" s="57"/>
      <c r="E146" s="274"/>
      <c r="F146" s="315"/>
      <c r="G146" s="272">
        <v>16</v>
      </c>
      <c r="H146" s="34">
        <v>16</v>
      </c>
      <c r="I146" s="34" t="s">
        <v>12</v>
      </c>
      <c r="J146" s="34">
        <v>30</v>
      </c>
      <c r="K146" s="15"/>
      <c r="L146" s="39"/>
      <c r="M146" s="14"/>
      <c r="N146" s="34"/>
      <c r="O146" s="47" t="s">
        <v>121</v>
      </c>
      <c r="P146" s="210">
        <v>30</v>
      </c>
      <c r="Q146" s="35"/>
    </row>
  </sheetData>
  <mergeCells count="229">
    <mergeCell ref="B145:B146"/>
    <mergeCell ref="C145:C146"/>
    <mergeCell ref="F145:F146"/>
    <mergeCell ref="F135:F136"/>
    <mergeCell ref="B137:B138"/>
    <mergeCell ref="C137:C138"/>
    <mergeCell ref="F137:F138"/>
    <mergeCell ref="B139:B140"/>
    <mergeCell ref="C139:C140"/>
    <mergeCell ref="F139:F140"/>
    <mergeCell ref="B141:B142"/>
    <mergeCell ref="C141:C142"/>
    <mergeCell ref="F141:F142"/>
    <mergeCell ref="A127:A146"/>
    <mergeCell ref="B127:J127"/>
    <mergeCell ref="K127:M127"/>
    <mergeCell ref="B128:J128"/>
    <mergeCell ref="K128:M128"/>
    <mergeCell ref="O128:P128"/>
    <mergeCell ref="B129:B130"/>
    <mergeCell ref="C129:C130"/>
    <mergeCell ref="D129:D130"/>
    <mergeCell ref="E129:E130"/>
    <mergeCell ref="H129:J129"/>
    <mergeCell ref="K129:M129"/>
    <mergeCell ref="N129:N130"/>
    <mergeCell ref="B131:B132"/>
    <mergeCell ref="C131:C132"/>
    <mergeCell ref="F131:F132"/>
    <mergeCell ref="B133:B134"/>
    <mergeCell ref="C133:C134"/>
    <mergeCell ref="F133:F134"/>
    <mergeCell ref="B135:B136"/>
    <mergeCell ref="C135:C136"/>
    <mergeCell ref="B143:B144"/>
    <mergeCell ref="C143:C144"/>
    <mergeCell ref="F143:F144"/>
    <mergeCell ref="C40:C41"/>
    <mergeCell ref="F40:F41"/>
    <mergeCell ref="B34:B35"/>
    <mergeCell ref="C34:C35"/>
    <mergeCell ref="F34:F35"/>
    <mergeCell ref="B36:B37"/>
    <mergeCell ref="B57:B58"/>
    <mergeCell ref="C57:C58"/>
    <mergeCell ref="F57:F58"/>
    <mergeCell ref="B47:B48"/>
    <mergeCell ref="C47:C48"/>
    <mergeCell ref="F47:F48"/>
    <mergeCell ref="B49:B50"/>
    <mergeCell ref="C49:C50"/>
    <mergeCell ref="F49:F50"/>
    <mergeCell ref="B8:I8"/>
    <mergeCell ref="A15:A19"/>
    <mergeCell ref="D16:E16"/>
    <mergeCell ref="D24:D25"/>
    <mergeCell ref="E24:E25"/>
    <mergeCell ref="H24:J24"/>
    <mergeCell ref="F28:F29"/>
    <mergeCell ref="B38:B39"/>
    <mergeCell ref="C38:C39"/>
    <mergeCell ref="F38:F39"/>
    <mergeCell ref="K24:M24"/>
    <mergeCell ref="N24:N25"/>
    <mergeCell ref="A22:A41"/>
    <mergeCell ref="B22:J22"/>
    <mergeCell ref="K22:M22"/>
    <mergeCell ref="B23:J23"/>
    <mergeCell ref="K23:M23"/>
    <mergeCell ref="O23:P23"/>
    <mergeCell ref="B24:B25"/>
    <mergeCell ref="C24:C25"/>
    <mergeCell ref="B30:B31"/>
    <mergeCell ref="C30:C31"/>
    <mergeCell ref="F30:F31"/>
    <mergeCell ref="B32:B33"/>
    <mergeCell ref="C32:C33"/>
    <mergeCell ref="F32:F33"/>
    <mergeCell ref="B26:B27"/>
    <mergeCell ref="C26:C27"/>
    <mergeCell ref="F26:F27"/>
    <mergeCell ref="B28:B29"/>
    <mergeCell ref="C28:C29"/>
    <mergeCell ref="C36:C37"/>
    <mergeCell ref="F36:F37"/>
    <mergeCell ref="B40:B41"/>
    <mergeCell ref="N45:N46"/>
    <mergeCell ref="A43:A62"/>
    <mergeCell ref="B43:J43"/>
    <mergeCell ref="K43:M43"/>
    <mergeCell ref="B44:J44"/>
    <mergeCell ref="K44:M44"/>
    <mergeCell ref="O44:P44"/>
    <mergeCell ref="B45:B46"/>
    <mergeCell ref="C45:C46"/>
    <mergeCell ref="B51:B52"/>
    <mergeCell ref="C51:C52"/>
    <mergeCell ref="F51:F52"/>
    <mergeCell ref="B53:B54"/>
    <mergeCell ref="C53:C54"/>
    <mergeCell ref="F53:F54"/>
    <mergeCell ref="B59:B60"/>
    <mergeCell ref="C59:C60"/>
    <mergeCell ref="F59:F60"/>
    <mergeCell ref="D45:D46"/>
    <mergeCell ref="E45:E46"/>
    <mergeCell ref="H45:J45"/>
    <mergeCell ref="K45:M45"/>
    <mergeCell ref="C55:C56"/>
    <mergeCell ref="F55:F56"/>
    <mergeCell ref="A64:A83"/>
    <mergeCell ref="B64:J64"/>
    <mergeCell ref="K64:M64"/>
    <mergeCell ref="B65:J65"/>
    <mergeCell ref="K65:M65"/>
    <mergeCell ref="F76:F77"/>
    <mergeCell ref="F72:F73"/>
    <mergeCell ref="C72:C73"/>
    <mergeCell ref="B72:B73"/>
    <mergeCell ref="O65:P65"/>
    <mergeCell ref="B66:B67"/>
    <mergeCell ref="C66:C67"/>
    <mergeCell ref="B82:B83"/>
    <mergeCell ref="C82:C83"/>
    <mergeCell ref="F82:F83"/>
    <mergeCell ref="B78:B79"/>
    <mergeCell ref="C78:C79"/>
    <mergeCell ref="F78:F79"/>
    <mergeCell ref="B80:B81"/>
    <mergeCell ref="C80:C81"/>
    <mergeCell ref="F80:F81"/>
    <mergeCell ref="B74:B75"/>
    <mergeCell ref="C74:C75"/>
    <mergeCell ref="F74:F75"/>
    <mergeCell ref="B76:B77"/>
    <mergeCell ref="C76:C77"/>
    <mergeCell ref="K66:M66"/>
    <mergeCell ref="N66:N67"/>
    <mergeCell ref="A85:A104"/>
    <mergeCell ref="B85:J85"/>
    <mergeCell ref="K85:M85"/>
    <mergeCell ref="B86:J86"/>
    <mergeCell ref="K86:M86"/>
    <mergeCell ref="O86:P86"/>
    <mergeCell ref="B87:B88"/>
    <mergeCell ref="C87:C88"/>
    <mergeCell ref="D87:D88"/>
    <mergeCell ref="E87:E88"/>
    <mergeCell ref="B91:B92"/>
    <mergeCell ref="C91:C92"/>
    <mergeCell ref="F91:F92"/>
    <mergeCell ref="B93:B94"/>
    <mergeCell ref="C93:C94"/>
    <mergeCell ref="F93:F94"/>
    <mergeCell ref="H87:J87"/>
    <mergeCell ref="K87:M87"/>
    <mergeCell ref="N87:N88"/>
    <mergeCell ref="B99:B100"/>
    <mergeCell ref="C99:C100"/>
    <mergeCell ref="F99:F100"/>
    <mergeCell ref="B101:B102"/>
    <mergeCell ref="C101:C102"/>
    <mergeCell ref="F101:F102"/>
    <mergeCell ref="B95:B96"/>
    <mergeCell ref="C95:C96"/>
    <mergeCell ref="F95:F96"/>
    <mergeCell ref="B97:B98"/>
    <mergeCell ref="C97:C98"/>
    <mergeCell ref="F97:F98"/>
    <mergeCell ref="B89:B90"/>
    <mergeCell ref="C89:C90"/>
    <mergeCell ref="F89:F90"/>
    <mergeCell ref="A106:A125"/>
    <mergeCell ref="B106:J106"/>
    <mergeCell ref="K106:M106"/>
    <mergeCell ref="K108:M108"/>
    <mergeCell ref="B114:B115"/>
    <mergeCell ref="C114:C115"/>
    <mergeCell ref="F114:F115"/>
    <mergeCell ref="B116:B117"/>
    <mergeCell ref="C116:C117"/>
    <mergeCell ref="F116:F117"/>
    <mergeCell ref="B118:B119"/>
    <mergeCell ref="C118:C119"/>
    <mergeCell ref="F118:F119"/>
    <mergeCell ref="B110:B111"/>
    <mergeCell ref="C110:C111"/>
    <mergeCell ref="F110:F111"/>
    <mergeCell ref="B112:B113"/>
    <mergeCell ref="C112:C113"/>
    <mergeCell ref="F112:F113"/>
    <mergeCell ref="B124:B125"/>
    <mergeCell ref="C124:C125"/>
    <mergeCell ref="F124:F125"/>
    <mergeCell ref="B120:B121"/>
    <mergeCell ref="C120:C121"/>
    <mergeCell ref="B107:J107"/>
    <mergeCell ref="K107:M107"/>
    <mergeCell ref="O107:P107"/>
    <mergeCell ref="B108:B109"/>
    <mergeCell ref="C108:C109"/>
    <mergeCell ref="D108:D109"/>
    <mergeCell ref="E108:E109"/>
    <mergeCell ref="H108:J108"/>
    <mergeCell ref="N108:N109"/>
    <mergeCell ref="F120:F121"/>
    <mergeCell ref="B122:B123"/>
    <mergeCell ref="C122:C123"/>
    <mergeCell ref="F122:F123"/>
    <mergeCell ref="B4:I4"/>
    <mergeCell ref="B5:I5"/>
    <mergeCell ref="B6:I6"/>
    <mergeCell ref="B7:I7"/>
    <mergeCell ref="B103:B104"/>
    <mergeCell ref="C103:C104"/>
    <mergeCell ref="F103:F104"/>
    <mergeCell ref="B68:B69"/>
    <mergeCell ref="C68:C69"/>
    <mergeCell ref="F68:F69"/>
    <mergeCell ref="B70:B71"/>
    <mergeCell ref="C70:C71"/>
    <mergeCell ref="F70:F71"/>
    <mergeCell ref="D66:D67"/>
    <mergeCell ref="E66:E67"/>
    <mergeCell ref="H66:J66"/>
    <mergeCell ref="B61:B62"/>
    <mergeCell ref="C61:C62"/>
    <mergeCell ref="F61:F62"/>
    <mergeCell ref="B55:B56"/>
  </mergeCells>
  <pageMargins left="0.70866141732283472" right="0.70866141732283472" top="0.55118110236220474" bottom="0.35433070866141736" header="0.31496062992125984" footer="0.31496062992125984"/>
  <pageSetup paperSize="9" scale="63" fitToHeight="0" orientation="landscape" r:id="rId1"/>
  <rowBreaks count="2" manualBreakCount="2">
    <brk id="41" max="16" man="1"/>
    <brk id="8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FBCD0-A005-4AAF-B5D8-D10D96438AD1}">
  <sheetPr>
    <pageSetUpPr fitToPage="1"/>
  </sheetPr>
  <dimension ref="A3:Q146"/>
  <sheetViews>
    <sheetView zoomScale="85" zoomScaleNormal="85" workbookViewId="0">
      <selection activeCell="I16" sqref="I16"/>
    </sheetView>
  </sheetViews>
  <sheetFormatPr defaultColWidth="8.85546875" defaultRowHeight="15" x14ac:dyDescent="0.25"/>
  <cols>
    <col min="1" max="1" width="20" customWidth="1"/>
    <col min="2" max="2" width="13.42578125" customWidth="1"/>
    <col min="3" max="3" width="22.140625" customWidth="1"/>
    <col min="4" max="5" width="13.42578125" customWidth="1"/>
    <col min="6" max="6" width="7.42578125" bestFit="1" customWidth="1"/>
    <col min="7" max="7" width="12.28515625" bestFit="1" customWidth="1"/>
    <col min="8" max="8" width="7.42578125" bestFit="1" customWidth="1"/>
    <col min="9" max="9" width="6.140625" bestFit="1" customWidth="1"/>
    <col min="10" max="10" width="13.85546875" bestFit="1" customWidth="1"/>
    <col min="11" max="13" width="4.7109375" customWidth="1"/>
    <col min="14" max="14" width="15.5703125" bestFit="1" customWidth="1"/>
    <col min="15" max="15" width="12.7109375" bestFit="1" customWidth="1"/>
    <col min="16" max="16" width="13.5703125" customWidth="1"/>
    <col min="17" max="17" width="19.42578125" bestFit="1" customWidth="1"/>
  </cols>
  <sheetData>
    <row r="3" spans="1:9" ht="15.75" thickBot="1" x14ac:dyDescent="0.3"/>
    <row r="4" spans="1:9" ht="15.75" x14ac:dyDescent="0.25">
      <c r="A4" s="263" t="s">
        <v>162</v>
      </c>
      <c r="B4" s="284">
        <f>'Järjestelmä Tiedot'!B7</f>
        <v>0</v>
      </c>
      <c r="C4" s="284"/>
      <c r="D4" s="284"/>
      <c r="E4" s="284"/>
      <c r="F4" s="284"/>
      <c r="G4" s="284"/>
      <c r="H4" s="284"/>
      <c r="I4" s="285"/>
    </row>
    <row r="5" spans="1:9" ht="15.75" x14ac:dyDescent="0.25">
      <c r="A5" s="237" t="s">
        <v>111</v>
      </c>
      <c r="B5" s="286">
        <f>'Järjestelmä Tiedot'!B8</f>
        <v>0</v>
      </c>
      <c r="C5" s="286"/>
      <c r="D5" s="286"/>
      <c r="E5" s="286"/>
      <c r="F5" s="286"/>
      <c r="G5" s="286"/>
      <c r="H5" s="286"/>
      <c r="I5" s="287"/>
    </row>
    <row r="6" spans="1:9" ht="15.75" x14ac:dyDescent="0.25">
      <c r="A6" s="237" t="s">
        <v>177</v>
      </c>
      <c r="B6" s="286">
        <f>'Järjestelmä Tiedot'!B9</f>
        <v>0</v>
      </c>
      <c r="C6" s="286"/>
      <c r="D6" s="286"/>
      <c r="E6" s="286"/>
      <c r="F6" s="286"/>
      <c r="G6" s="286"/>
      <c r="H6" s="286"/>
      <c r="I6" s="287"/>
    </row>
    <row r="7" spans="1:9" ht="15.75" customHeight="1" x14ac:dyDescent="0.25">
      <c r="A7" s="237" t="s">
        <v>109</v>
      </c>
      <c r="B7" s="286">
        <f>'Järjestelmä Tiedot'!B11</f>
        <v>0</v>
      </c>
      <c r="C7" s="286"/>
      <c r="D7" s="286"/>
      <c r="E7" s="286"/>
      <c r="F7" s="286"/>
      <c r="G7" s="286"/>
      <c r="H7" s="286"/>
      <c r="I7" s="287"/>
    </row>
    <row r="8" spans="1:9" ht="39.75" customHeight="1" x14ac:dyDescent="0.25">
      <c r="A8" s="237" t="s">
        <v>174</v>
      </c>
      <c r="B8" s="286"/>
      <c r="C8" s="286"/>
      <c r="D8" s="286"/>
      <c r="E8" s="286"/>
      <c r="F8" s="286"/>
      <c r="G8" s="286"/>
      <c r="H8" s="286"/>
      <c r="I8" s="287"/>
    </row>
    <row r="9" spans="1:9" ht="15.75" x14ac:dyDescent="0.25">
      <c r="A9" s="243"/>
      <c r="B9" s="244"/>
      <c r="C9" s="244"/>
      <c r="D9" s="244"/>
      <c r="E9" s="244"/>
      <c r="F9" s="244"/>
      <c r="G9" s="244"/>
      <c r="H9" s="244"/>
      <c r="I9" s="245"/>
    </row>
    <row r="10" spans="1:9" x14ac:dyDescent="0.25">
      <c r="A10" s="8" t="s">
        <v>175</v>
      </c>
      <c r="B10" s="140"/>
      <c r="C10" s="140"/>
      <c r="D10" s="140"/>
      <c r="E10" s="140"/>
      <c r="F10" s="140"/>
      <c r="G10" s="140"/>
      <c r="H10" s="140"/>
      <c r="I10" s="241"/>
    </row>
    <row r="11" spans="1:9" ht="15.75" thickBot="1" x14ac:dyDescent="0.3">
      <c r="A11" s="177" t="s">
        <v>176</v>
      </c>
      <c r="B11" s="73"/>
      <c r="C11" s="73"/>
      <c r="D11" s="73"/>
      <c r="E11" s="73"/>
      <c r="F11" s="73"/>
      <c r="G11" s="73"/>
      <c r="H11" s="73"/>
      <c r="I11" s="242"/>
    </row>
    <row r="13" spans="1:9" x14ac:dyDescent="0.25">
      <c r="B13" t="s">
        <v>124</v>
      </c>
    </row>
    <row r="14" spans="1:9" ht="15.75" thickBot="1" x14ac:dyDescent="0.3"/>
    <row r="15" spans="1:9" x14ac:dyDescent="0.25">
      <c r="A15" s="305" t="s">
        <v>163</v>
      </c>
      <c r="B15" s="238" t="s">
        <v>126</v>
      </c>
      <c r="C15" s="51"/>
      <c r="D15" s="40" t="s">
        <v>127</v>
      </c>
      <c r="E15" s="50">
        <f>C15*0.95</f>
        <v>0</v>
      </c>
    </row>
    <row r="16" spans="1:9" x14ac:dyDescent="0.25">
      <c r="A16" s="306"/>
      <c r="B16" s="239" t="s">
        <v>128</v>
      </c>
      <c r="C16" s="52"/>
      <c r="D16" s="288" t="s">
        <v>29</v>
      </c>
      <c r="E16" s="289"/>
    </row>
    <row r="17" spans="1:17" x14ac:dyDescent="0.25">
      <c r="A17" s="306"/>
      <c r="B17" s="239" t="s">
        <v>129</v>
      </c>
      <c r="C17" s="52"/>
      <c r="D17" s="97" t="s">
        <v>123</v>
      </c>
      <c r="E17" s="98" t="s">
        <v>120</v>
      </c>
    </row>
    <row r="18" spans="1:17" x14ac:dyDescent="0.25">
      <c r="A18" s="306"/>
      <c r="B18" s="239" t="s">
        <v>130</v>
      </c>
      <c r="C18" s="52"/>
      <c r="D18" s="196"/>
      <c r="E18" s="218"/>
    </row>
    <row r="19" spans="1:17" ht="15.75" thickBot="1" x14ac:dyDescent="0.3">
      <c r="A19" s="307"/>
      <c r="B19" s="240" t="s">
        <v>131</v>
      </c>
      <c r="C19" s="226"/>
      <c r="D19" s="73"/>
      <c r="E19" s="227"/>
    </row>
    <row r="20" spans="1:17" x14ac:dyDescent="0.25">
      <c r="P20" s="196"/>
    </row>
    <row r="21" spans="1:17" ht="15.75" thickBot="1" x14ac:dyDescent="0.3"/>
    <row r="22" spans="1:17" ht="18" customHeight="1" x14ac:dyDescent="0.25">
      <c r="A22" s="305" t="s">
        <v>164</v>
      </c>
      <c r="B22" s="290"/>
      <c r="C22" s="323"/>
      <c r="D22" s="323"/>
      <c r="E22" s="323"/>
      <c r="F22" s="323"/>
      <c r="G22" s="323"/>
      <c r="H22" s="323"/>
      <c r="I22" s="323"/>
      <c r="J22" s="324"/>
      <c r="K22" s="326" t="s">
        <v>33</v>
      </c>
      <c r="L22" s="327"/>
      <c r="M22" s="328"/>
      <c r="N22" s="204" t="s">
        <v>197</v>
      </c>
      <c r="O22" s="205" t="s">
        <v>34</v>
      </c>
      <c r="P22" s="206" t="e">
        <f>ROUNDUP(N22*0.95,0)</f>
        <v>#VALUE!</v>
      </c>
      <c r="Q22" s="254" t="s">
        <v>125</v>
      </c>
    </row>
    <row r="23" spans="1:17" ht="16.149999999999999" customHeight="1" x14ac:dyDescent="0.25">
      <c r="A23" s="306"/>
      <c r="B23" s="296"/>
      <c r="C23" s="297"/>
      <c r="D23" s="297"/>
      <c r="E23" s="297"/>
      <c r="F23" s="297"/>
      <c r="G23" s="297"/>
      <c r="H23" s="297"/>
      <c r="I23" s="297"/>
      <c r="J23" s="298"/>
      <c r="K23" s="309" t="s">
        <v>35</v>
      </c>
      <c r="L23" s="310"/>
      <c r="M23" s="325"/>
      <c r="N23" s="201"/>
      <c r="O23" s="288" t="s">
        <v>29</v>
      </c>
      <c r="P23" s="329"/>
      <c r="Q23" s="218"/>
    </row>
    <row r="24" spans="1:17" ht="16.899999999999999" customHeight="1" x14ac:dyDescent="0.25">
      <c r="A24" s="306"/>
      <c r="B24" s="299" t="s">
        <v>122</v>
      </c>
      <c r="C24" s="312" t="s">
        <v>110</v>
      </c>
      <c r="D24" s="312" t="s">
        <v>47</v>
      </c>
      <c r="E24" s="312" t="s">
        <v>160</v>
      </c>
      <c r="F24" s="53" t="s">
        <v>38</v>
      </c>
      <c r="G24" s="53" t="s">
        <v>112</v>
      </c>
      <c r="H24" s="293" t="s">
        <v>26</v>
      </c>
      <c r="I24" s="294"/>
      <c r="J24" s="295"/>
      <c r="K24" s="301" t="s">
        <v>114</v>
      </c>
      <c r="L24" s="330"/>
      <c r="M24" s="331"/>
      <c r="N24" s="303" t="s">
        <v>115</v>
      </c>
      <c r="O24" s="97" t="str">
        <f>A22</f>
        <v>CLU 1</v>
      </c>
      <c r="P24" s="97" t="s">
        <v>120</v>
      </c>
      <c r="Q24" s="253" t="s">
        <v>149</v>
      </c>
    </row>
    <row r="25" spans="1:17" ht="15" customHeight="1" x14ac:dyDescent="0.25">
      <c r="A25" s="306"/>
      <c r="B25" s="300"/>
      <c r="C25" s="313"/>
      <c r="D25" s="313"/>
      <c r="E25" s="313"/>
      <c r="F25" s="53" t="s">
        <v>111</v>
      </c>
      <c r="G25" s="53" t="s">
        <v>111</v>
      </c>
      <c r="H25" s="53" t="s">
        <v>111</v>
      </c>
      <c r="I25" s="53" t="s">
        <v>113</v>
      </c>
      <c r="J25" s="53" t="s">
        <v>116</v>
      </c>
      <c r="K25" s="37" t="s">
        <v>13</v>
      </c>
      <c r="L25" s="37" t="s">
        <v>14</v>
      </c>
      <c r="M25" s="37" t="s">
        <v>15</v>
      </c>
      <c r="N25" s="304"/>
      <c r="O25" s="38" t="s">
        <v>104</v>
      </c>
      <c r="P25" s="202" t="s">
        <v>116</v>
      </c>
      <c r="Q25" s="198" t="s">
        <v>161</v>
      </c>
    </row>
    <row r="26" spans="1:17" x14ac:dyDescent="0.25">
      <c r="A26" s="306"/>
      <c r="B26" s="18">
        <v>1</v>
      </c>
      <c r="C26" s="203"/>
      <c r="D26" s="203"/>
      <c r="E26" s="203"/>
      <c r="F26" s="16">
        <v>1</v>
      </c>
      <c r="G26" s="16">
        <v>1</v>
      </c>
      <c r="H26" s="16">
        <v>1</v>
      </c>
      <c r="I26" s="16" t="s">
        <v>12</v>
      </c>
      <c r="J26" s="16">
        <v>30</v>
      </c>
      <c r="K26" s="14"/>
      <c r="L26" s="29" t="s">
        <v>18</v>
      </c>
      <c r="M26" s="29" t="s">
        <v>18</v>
      </c>
      <c r="N26" s="16"/>
      <c r="O26" s="17" t="s">
        <v>0</v>
      </c>
      <c r="P26" s="17">
        <v>30</v>
      </c>
      <c r="Q26" s="199"/>
    </row>
    <row r="27" spans="1:17" x14ac:dyDescent="0.25">
      <c r="A27" s="306"/>
      <c r="B27" s="18">
        <v>2</v>
      </c>
      <c r="C27" s="203"/>
      <c r="D27" s="203"/>
      <c r="E27" s="203"/>
      <c r="F27" s="16">
        <v>2</v>
      </c>
      <c r="G27" s="16">
        <v>2</v>
      </c>
      <c r="H27" s="16">
        <v>2</v>
      </c>
      <c r="I27" s="16" t="s">
        <v>12</v>
      </c>
      <c r="J27" s="16">
        <v>30</v>
      </c>
      <c r="K27" s="29" t="s">
        <v>18</v>
      </c>
      <c r="L27" s="15"/>
      <c r="M27" s="29" t="s">
        <v>18</v>
      </c>
      <c r="N27" s="16"/>
      <c r="O27" s="17" t="s">
        <v>27</v>
      </c>
      <c r="P27" s="17">
        <v>30</v>
      </c>
      <c r="Q27" s="199"/>
    </row>
    <row r="28" spans="1:17" x14ac:dyDescent="0.25">
      <c r="A28" s="306"/>
      <c r="B28" s="18">
        <v>3</v>
      </c>
      <c r="C28" s="203"/>
      <c r="D28" s="203"/>
      <c r="E28" s="203"/>
      <c r="F28" s="16">
        <v>3</v>
      </c>
      <c r="G28" s="16">
        <v>3</v>
      </c>
      <c r="H28" s="16">
        <v>3</v>
      </c>
      <c r="I28" s="16" t="s">
        <v>12</v>
      </c>
      <c r="J28" s="16">
        <v>30</v>
      </c>
      <c r="K28" s="29" t="s">
        <v>18</v>
      </c>
      <c r="L28" s="29" t="s">
        <v>18</v>
      </c>
      <c r="M28" s="39"/>
      <c r="N28" s="16"/>
      <c r="O28" s="17" t="s">
        <v>28</v>
      </c>
      <c r="P28" s="17">
        <v>30</v>
      </c>
      <c r="Q28" s="199"/>
    </row>
    <row r="29" spans="1:17" x14ac:dyDescent="0.25">
      <c r="A29" s="306"/>
      <c r="B29" s="18">
        <v>4</v>
      </c>
      <c r="C29" s="203"/>
      <c r="D29" s="203"/>
      <c r="E29" s="203"/>
      <c r="F29" s="16">
        <v>4</v>
      </c>
      <c r="G29" s="16">
        <v>4</v>
      </c>
      <c r="H29" s="16">
        <v>4</v>
      </c>
      <c r="I29" s="16" t="s">
        <v>12</v>
      </c>
      <c r="J29" s="16">
        <v>30</v>
      </c>
      <c r="K29" s="14"/>
      <c r="L29" s="29" t="s">
        <v>18</v>
      </c>
      <c r="M29" s="29" t="s">
        <v>18</v>
      </c>
      <c r="N29" s="16"/>
      <c r="O29" s="17" t="s">
        <v>0</v>
      </c>
      <c r="P29" s="17">
        <v>30</v>
      </c>
      <c r="Q29" s="199"/>
    </row>
    <row r="30" spans="1:17" x14ac:dyDescent="0.25">
      <c r="A30" s="306"/>
      <c r="B30" s="18">
        <v>5</v>
      </c>
      <c r="C30" s="203"/>
      <c r="D30" s="203"/>
      <c r="E30" s="203"/>
      <c r="F30" s="16">
        <v>5</v>
      </c>
      <c r="G30" s="16">
        <v>5</v>
      </c>
      <c r="H30" s="16">
        <v>5</v>
      </c>
      <c r="I30" s="16" t="s">
        <v>12</v>
      </c>
      <c r="J30" s="16">
        <v>30</v>
      </c>
      <c r="K30" s="29" t="s">
        <v>18</v>
      </c>
      <c r="L30" s="15"/>
      <c r="M30" s="29" t="s">
        <v>18</v>
      </c>
      <c r="N30" s="16"/>
      <c r="O30" s="17" t="s">
        <v>27</v>
      </c>
      <c r="P30" s="17">
        <v>30</v>
      </c>
      <c r="Q30" s="199"/>
    </row>
    <row r="31" spans="1:17" x14ac:dyDescent="0.25">
      <c r="A31" s="306"/>
      <c r="B31" s="18">
        <v>6</v>
      </c>
      <c r="C31" s="203"/>
      <c r="D31" s="203"/>
      <c r="E31" s="203"/>
      <c r="F31" s="16">
        <v>6</v>
      </c>
      <c r="G31" s="16">
        <v>6</v>
      </c>
      <c r="H31" s="16">
        <v>6</v>
      </c>
      <c r="I31" s="16" t="s">
        <v>12</v>
      </c>
      <c r="J31" s="16">
        <v>30</v>
      </c>
      <c r="K31" s="29" t="s">
        <v>18</v>
      </c>
      <c r="L31" s="29" t="s">
        <v>18</v>
      </c>
      <c r="M31" s="39"/>
      <c r="N31" s="16"/>
      <c r="O31" s="17" t="s">
        <v>28</v>
      </c>
      <c r="P31" s="17">
        <v>30</v>
      </c>
      <c r="Q31" s="199"/>
    </row>
    <row r="32" spans="1:17" x14ac:dyDescent="0.25">
      <c r="A32" s="306"/>
      <c r="B32" s="18">
        <v>7</v>
      </c>
      <c r="C32" s="203"/>
      <c r="D32" s="203"/>
      <c r="E32" s="203"/>
      <c r="F32" s="16">
        <v>7</v>
      </c>
      <c r="G32" s="16">
        <v>7</v>
      </c>
      <c r="H32" s="16">
        <v>7</v>
      </c>
      <c r="I32" s="16" t="s">
        <v>12</v>
      </c>
      <c r="J32" s="16">
        <v>30</v>
      </c>
      <c r="K32" s="14"/>
      <c r="L32" s="29" t="s">
        <v>18</v>
      </c>
      <c r="M32" s="29" t="s">
        <v>18</v>
      </c>
      <c r="N32" s="16"/>
      <c r="O32" s="17" t="s">
        <v>0</v>
      </c>
      <c r="P32" s="17">
        <v>30</v>
      </c>
      <c r="Q32" s="199"/>
    </row>
    <row r="33" spans="1:17" x14ac:dyDescent="0.25">
      <c r="A33" s="306"/>
      <c r="B33" s="18">
        <v>8</v>
      </c>
      <c r="C33" s="203"/>
      <c r="D33" s="203"/>
      <c r="E33" s="203"/>
      <c r="F33" s="16">
        <v>8</v>
      </c>
      <c r="G33" s="16">
        <v>8</v>
      </c>
      <c r="H33" s="16">
        <v>8</v>
      </c>
      <c r="I33" s="16" t="s">
        <v>12</v>
      </c>
      <c r="J33" s="16">
        <v>30</v>
      </c>
      <c r="K33" s="29" t="s">
        <v>18</v>
      </c>
      <c r="L33" s="15"/>
      <c r="M33" s="29" t="s">
        <v>18</v>
      </c>
      <c r="N33" s="16"/>
      <c r="O33" s="17" t="s">
        <v>27</v>
      </c>
      <c r="P33" s="17">
        <v>30</v>
      </c>
      <c r="Q33" s="199"/>
    </row>
    <row r="34" spans="1:17" x14ac:dyDescent="0.25">
      <c r="A34" s="306"/>
      <c r="B34" s="18">
        <v>9</v>
      </c>
      <c r="C34" s="203"/>
      <c r="D34" s="203"/>
      <c r="E34" s="203"/>
      <c r="F34" s="16">
        <v>9</v>
      </c>
      <c r="G34" s="16">
        <v>9</v>
      </c>
      <c r="H34" s="16">
        <v>9</v>
      </c>
      <c r="I34" s="16" t="s">
        <v>12</v>
      </c>
      <c r="J34" s="16">
        <v>30</v>
      </c>
      <c r="K34" s="29" t="s">
        <v>18</v>
      </c>
      <c r="L34" s="29" t="s">
        <v>18</v>
      </c>
      <c r="M34" s="39"/>
      <c r="N34" s="16"/>
      <c r="O34" s="17" t="s">
        <v>28</v>
      </c>
      <c r="P34" s="17">
        <v>30</v>
      </c>
      <c r="Q34" s="199"/>
    </row>
    <row r="35" spans="1:17" x14ac:dyDescent="0.25">
      <c r="A35" s="306"/>
      <c r="B35" s="18">
        <v>10</v>
      </c>
      <c r="C35" s="203"/>
      <c r="D35" s="203"/>
      <c r="E35" s="203"/>
      <c r="F35" s="16">
        <v>10</v>
      </c>
      <c r="G35" s="16">
        <v>10</v>
      </c>
      <c r="H35" s="16">
        <v>10</v>
      </c>
      <c r="I35" s="16" t="s">
        <v>12</v>
      </c>
      <c r="J35" s="16">
        <v>30</v>
      </c>
      <c r="K35" s="14"/>
      <c r="L35" s="29" t="s">
        <v>18</v>
      </c>
      <c r="M35" s="29" t="s">
        <v>18</v>
      </c>
      <c r="N35" s="16"/>
      <c r="O35" s="17" t="s">
        <v>0</v>
      </c>
      <c r="P35" s="17">
        <v>30</v>
      </c>
      <c r="Q35" s="199"/>
    </row>
    <row r="36" spans="1:17" x14ac:dyDescent="0.25">
      <c r="A36" s="306"/>
      <c r="B36" s="18">
        <v>11</v>
      </c>
      <c r="C36" s="203"/>
      <c r="D36" s="203"/>
      <c r="E36" s="203"/>
      <c r="F36" s="16">
        <v>11</v>
      </c>
      <c r="G36" s="16">
        <v>11</v>
      </c>
      <c r="H36" s="16">
        <v>11</v>
      </c>
      <c r="I36" s="16" t="s">
        <v>12</v>
      </c>
      <c r="J36" s="16">
        <v>30</v>
      </c>
      <c r="K36" s="29" t="s">
        <v>18</v>
      </c>
      <c r="L36" s="15"/>
      <c r="M36" s="29" t="s">
        <v>18</v>
      </c>
      <c r="N36" s="16"/>
      <c r="O36" s="17" t="s">
        <v>27</v>
      </c>
      <c r="P36" s="17">
        <v>30</v>
      </c>
      <c r="Q36" s="199"/>
    </row>
    <row r="37" spans="1:17" x14ac:dyDescent="0.25">
      <c r="A37" s="306"/>
      <c r="B37" s="18">
        <v>12</v>
      </c>
      <c r="C37" s="203"/>
      <c r="D37" s="203"/>
      <c r="E37" s="203"/>
      <c r="F37" s="16">
        <v>12</v>
      </c>
      <c r="G37" s="16">
        <v>12</v>
      </c>
      <c r="H37" s="16">
        <v>12</v>
      </c>
      <c r="I37" s="16" t="s">
        <v>12</v>
      </c>
      <c r="J37" s="16">
        <v>30</v>
      </c>
      <c r="K37" s="29" t="s">
        <v>18</v>
      </c>
      <c r="L37" s="29" t="s">
        <v>18</v>
      </c>
      <c r="M37" s="39"/>
      <c r="N37" s="16"/>
      <c r="O37" s="17" t="s">
        <v>28</v>
      </c>
      <c r="P37" s="17">
        <v>30</v>
      </c>
      <c r="Q37" s="199"/>
    </row>
    <row r="38" spans="1:17" x14ac:dyDescent="0.25">
      <c r="A38" s="306"/>
      <c r="B38" s="18">
        <v>13</v>
      </c>
      <c r="C38" s="203"/>
      <c r="D38" s="203"/>
      <c r="E38" s="203"/>
      <c r="F38" s="16">
        <v>13</v>
      </c>
      <c r="G38" s="16">
        <v>13</v>
      </c>
      <c r="H38" s="16">
        <v>13</v>
      </c>
      <c r="I38" s="16" t="s">
        <v>12</v>
      </c>
      <c r="J38" s="16">
        <v>30</v>
      </c>
      <c r="K38" s="14"/>
      <c r="L38" s="29" t="s">
        <v>18</v>
      </c>
      <c r="M38" s="29" t="s">
        <v>18</v>
      </c>
      <c r="N38" s="16"/>
      <c r="O38" s="17" t="s">
        <v>0</v>
      </c>
      <c r="P38" s="17">
        <v>30</v>
      </c>
      <c r="Q38" s="199"/>
    </row>
    <row r="39" spans="1:17" x14ac:dyDescent="0.25">
      <c r="A39" s="306"/>
      <c r="B39" s="18">
        <v>14</v>
      </c>
      <c r="C39" s="203"/>
      <c r="D39" s="203"/>
      <c r="E39" s="203"/>
      <c r="F39" s="16">
        <v>14</v>
      </c>
      <c r="G39" s="16">
        <v>14</v>
      </c>
      <c r="H39" s="16">
        <v>14</v>
      </c>
      <c r="I39" s="16" t="s">
        <v>12</v>
      </c>
      <c r="J39" s="16">
        <v>30</v>
      </c>
      <c r="K39" s="29" t="s">
        <v>18</v>
      </c>
      <c r="L39" s="15"/>
      <c r="M39" s="29" t="s">
        <v>18</v>
      </c>
      <c r="N39" s="16"/>
      <c r="O39" s="17" t="s">
        <v>27</v>
      </c>
      <c r="P39" s="17">
        <v>30</v>
      </c>
      <c r="Q39" s="199"/>
    </row>
    <row r="40" spans="1:17" ht="15" customHeight="1" x14ac:dyDescent="0.25">
      <c r="A40" s="306"/>
      <c r="B40" s="18">
        <v>15</v>
      </c>
      <c r="C40" s="203"/>
      <c r="D40" s="203"/>
      <c r="E40" s="203"/>
      <c r="F40" s="16">
        <v>15</v>
      </c>
      <c r="G40" s="16">
        <v>15</v>
      </c>
      <c r="H40" s="16">
        <v>15</v>
      </c>
      <c r="I40" s="16" t="s">
        <v>12</v>
      </c>
      <c r="J40" s="16">
        <v>30</v>
      </c>
      <c r="K40" s="29" t="s">
        <v>18</v>
      </c>
      <c r="L40" s="29" t="s">
        <v>18</v>
      </c>
      <c r="M40" s="39"/>
      <c r="N40" s="16"/>
      <c r="O40" s="17" t="s">
        <v>28</v>
      </c>
      <c r="P40" s="17">
        <v>30</v>
      </c>
      <c r="Q40" s="199"/>
    </row>
    <row r="41" spans="1:17" ht="15.75" thickBot="1" x14ac:dyDescent="0.3">
      <c r="A41" s="307"/>
      <c r="B41" s="33">
        <v>16</v>
      </c>
      <c r="C41" s="57"/>
      <c r="D41" s="57"/>
      <c r="E41" s="57"/>
      <c r="F41" s="34">
        <v>16</v>
      </c>
      <c r="G41" s="34">
        <v>16</v>
      </c>
      <c r="H41" s="34">
        <v>16</v>
      </c>
      <c r="I41" s="34" t="s">
        <v>12</v>
      </c>
      <c r="J41" s="34">
        <v>30</v>
      </c>
      <c r="K41" s="44"/>
      <c r="L41" s="45" t="s">
        <v>18</v>
      </c>
      <c r="M41" s="45" t="s">
        <v>18</v>
      </c>
      <c r="N41" s="34"/>
      <c r="O41" s="47" t="s">
        <v>0</v>
      </c>
      <c r="P41" s="47">
        <v>30</v>
      </c>
      <c r="Q41" s="200"/>
    </row>
    <row r="42" spans="1:17" ht="15" customHeight="1" thickBot="1" x14ac:dyDescent="0.3"/>
    <row r="43" spans="1:17" ht="18" customHeight="1" x14ac:dyDescent="0.25">
      <c r="A43" s="305" t="s">
        <v>191</v>
      </c>
      <c r="B43" s="290"/>
      <c r="C43" s="323"/>
      <c r="D43" s="323"/>
      <c r="E43" s="323"/>
      <c r="F43" s="323"/>
      <c r="G43" s="323"/>
      <c r="H43" s="323"/>
      <c r="I43" s="323"/>
      <c r="J43" s="324"/>
      <c r="K43" s="326" t="s">
        <v>33</v>
      </c>
      <c r="L43" s="327"/>
      <c r="M43" s="328"/>
      <c r="N43" s="204" t="s">
        <v>197</v>
      </c>
      <c r="O43" s="205" t="s">
        <v>34</v>
      </c>
      <c r="P43" s="206" t="e">
        <f>ROUNDUP(N43*0.95,0)</f>
        <v>#VALUE!</v>
      </c>
      <c r="Q43" s="254" t="s">
        <v>125</v>
      </c>
    </row>
    <row r="44" spans="1:17" ht="16.149999999999999" customHeight="1" x14ac:dyDescent="0.25">
      <c r="A44" s="306"/>
      <c r="B44" s="296"/>
      <c r="C44" s="297"/>
      <c r="D44" s="297"/>
      <c r="E44" s="297"/>
      <c r="F44" s="297"/>
      <c r="G44" s="297"/>
      <c r="H44" s="297"/>
      <c r="I44" s="297"/>
      <c r="J44" s="298"/>
      <c r="K44" s="309" t="s">
        <v>35</v>
      </c>
      <c r="L44" s="310"/>
      <c r="M44" s="325"/>
      <c r="N44" s="201"/>
      <c r="O44" s="288" t="s">
        <v>29</v>
      </c>
      <c r="P44" s="329"/>
      <c r="Q44" s="218"/>
    </row>
    <row r="45" spans="1:17" ht="16.899999999999999" customHeight="1" x14ac:dyDescent="0.25">
      <c r="A45" s="306"/>
      <c r="B45" s="299" t="s">
        <v>122</v>
      </c>
      <c r="C45" s="312" t="s">
        <v>110</v>
      </c>
      <c r="D45" s="312" t="s">
        <v>47</v>
      </c>
      <c r="E45" s="312" t="s">
        <v>160</v>
      </c>
      <c r="F45" s="53" t="s">
        <v>38</v>
      </c>
      <c r="G45" s="53" t="s">
        <v>112</v>
      </c>
      <c r="H45" s="293" t="s">
        <v>26</v>
      </c>
      <c r="I45" s="294"/>
      <c r="J45" s="295"/>
      <c r="K45" s="301" t="s">
        <v>114</v>
      </c>
      <c r="L45" s="330"/>
      <c r="M45" s="331"/>
      <c r="N45" s="303" t="s">
        <v>115</v>
      </c>
      <c r="O45" s="97" t="str">
        <f>A43</f>
        <v>CLU 2</v>
      </c>
      <c r="P45" s="97" t="s">
        <v>120</v>
      </c>
      <c r="Q45" s="253" t="s">
        <v>149</v>
      </c>
    </row>
    <row r="46" spans="1:17" ht="15" customHeight="1" x14ac:dyDescent="0.25">
      <c r="A46" s="306"/>
      <c r="B46" s="300"/>
      <c r="C46" s="313"/>
      <c r="D46" s="313"/>
      <c r="E46" s="313"/>
      <c r="F46" s="53" t="s">
        <v>111</v>
      </c>
      <c r="G46" s="53" t="s">
        <v>111</v>
      </c>
      <c r="H46" s="53" t="s">
        <v>111</v>
      </c>
      <c r="I46" s="53" t="s">
        <v>113</v>
      </c>
      <c r="J46" s="53" t="s">
        <v>116</v>
      </c>
      <c r="K46" s="37" t="s">
        <v>13</v>
      </c>
      <c r="L46" s="37" t="s">
        <v>14</v>
      </c>
      <c r="M46" s="37" t="s">
        <v>15</v>
      </c>
      <c r="N46" s="304"/>
      <c r="O46" s="38" t="s">
        <v>104</v>
      </c>
      <c r="P46" s="202" t="s">
        <v>116</v>
      </c>
      <c r="Q46" s="198" t="s">
        <v>161</v>
      </c>
    </row>
    <row r="47" spans="1:17" x14ac:dyDescent="0.25">
      <c r="A47" s="306"/>
      <c r="B47" s="18">
        <v>1</v>
      </c>
      <c r="C47" s="203"/>
      <c r="D47" s="203"/>
      <c r="E47" s="203"/>
      <c r="F47" s="16">
        <v>1</v>
      </c>
      <c r="G47" s="16">
        <v>1</v>
      </c>
      <c r="H47" s="16">
        <v>1</v>
      </c>
      <c r="I47" s="16" t="s">
        <v>12</v>
      </c>
      <c r="J47" s="16">
        <v>30</v>
      </c>
      <c r="K47" s="29" t="s">
        <v>18</v>
      </c>
      <c r="L47" s="15"/>
      <c r="M47" s="29" t="s">
        <v>18</v>
      </c>
      <c r="N47" s="16"/>
      <c r="O47" s="17" t="s">
        <v>0</v>
      </c>
      <c r="P47" s="17">
        <v>30</v>
      </c>
      <c r="Q47" s="199"/>
    </row>
    <row r="48" spans="1:17" x14ac:dyDescent="0.25">
      <c r="A48" s="306"/>
      <c r="B48" s="18">
        <v>2</v>
      </c>
      <c r="C48" s="203"/>
      <c r="D48" s="203"/>
      <c r="E48" s="203"/>
      <c r="F48" s="16">
        <v>2</v>
      </c>
      <c r="G48" s="16">
        <v>2</v>
      </c>
      <c r="H48" s="16">
        <v>2</v>
      </c>
      <c r="I48" s="16" t="s">
        <v>12</v>
      </c>
      <c r="J48" s="16">
        <v>30</v>
      </c>
      <c r="K48" s="29" t="s">
        <v>18</v>
      </c>
      <c r="L48" s="29" t="s">
        <v>18</v>
      </c>
      <c r="M48" s="39"/>
      <c r="N48" s="16"/>
      <c r="O48" s="17" t="s">
        <v>27</v>
      </c>
      <c r="P48" s="17">
        <v>30</v>
      </c>
      <c r="Q48" s="199"/>
    </row>
    <row r="49" spans="1:17" x14ac:dyDescent="0.25">
      <c r="A49" s="306"/>
      <c r="B49" s="18">
        <v>3</v>
      </c>
      <c r="C49" s="203"/>
      <c r="D49" s="203"/>
      <c r="E49" s="203"/>
      <c r="F49" s="16">
        <v>3</v>
      </c>
      <c r="G49" s="16">
        <v>3</v>
      </c>
      <c r="H49" s="16">
        <v>3</v>
      </c>
      <c r="I49" s="16" t="s">
        <v>12</v>
      </c>
      <c r="J49" s="16">
        <v>30</v>
      </c>
      <c r="K49" s="14"/>
      <c r="L49" s="29" t="s">
        <v>18</v>
      </c>
      <c r="M49" s="29" t="s">
        <v>18</v>
      </c>
      <c r="N49" s="16"/>
      <c r="O49" s="17" t="s">
        <v>28</v>
      </c>
      <c r="P49" s="17">
        <v>30</v>
      </c>
      <c r="Q49" s="199"/>
    </row>
    <row r="50" spans="1:17" x14ac:dyDescent="0.25">
      <c r="A50" s="306"/>
      <c r="B50" s="18">
        <v>4</v>
      </c>
      <c r="C50" s="203"/>
      <c r="D50" s="203"/>
      <c r="E50" s="203"/>
      <c r="F50" s="16">
        <v>4</v>
      </c>
      <c r="G50" s="16">
        <v>4</v>
      </c>
      <c r="H50" s="16">
        <v>4</v>
      </c>
      <c r="I50" s="16" t="s">
        <v>12</v>
      </c>
      <c r="J50" s="16">
        <v>30</v>
      </c>
      <c r="K50" s="29" t="s">
        <v>18</v>
      </c>
      <c r="L50" s="15"/>
      <c r="M50" s="29" t="s">
        <v>18</v>
      </c>
      <c r="N50" s="16"/>
      <c r="O50" s="17" t="s">
        <v>0</v>
      </c>
      <c r="P50" s="17">
        <v>30</v>
      </c>
      <c r="Q50" s="199"/>
    </row>
    <row r="51" spans="1:17" x14ac:dyDescent="0.25">
      <c r="A51" s="306"/>
      <c r="B51" s="18">
        <v>5</v>
      </c>
      <c r="C51" s="203"/>
      <c r="D51" s="203"/>
      <c r="E51" s="203"/>
      <c r="F51" s="16">
        <v>5</v>
      </c>
      <c r="G51" s="16">
        <v>5</v>
      </c>
      <c r="H51" s="16">
        <v>5</v>
      </c>
      <c r="I51" s="16" t="s">
        <v>12</v>
      </c>
      <c r="J51" s="16">
        <v>30</v>
      </c>
      <c r="K51" s="29" t="s">
        <v>18</v>
      </c>
      <c r="L51" s="29" t="s">
        <v>18</v>
      </c>
      <c r="M51" s="39"/>
      <c r="N51" s="16"/>
      <c r="O51" s="17" t="s">
        <v>27</v>
      </c>
      <c r="P51" s="17">
        <v>30</v>
      </c>
      <c r="Q51" s="199"/>
    </row>
    <row r="52" spans="1:17" x14ac:dyDescent="0.25">
      <c r="A52" s="306"/>
      <c r="B52" s="18">
        <v>6</v>
      </c>
      <c r="C52" s="203"/>
      <c r="D52" s="203"/>
      <c r="E52" s="203"/>
      <c r="F52" s="16">
        <v>6</v>
      </c>
      <c r="G52" s="16">
        <v>6</v>
      </c>
      <c r="H52" s="16">
        <v>6</v>
      </c>
      <c r="I52" s="16" t="s">
        <v>12</v>
      </c>
      <c r="J52" s="16">
        <v>30</v>
      </c>
      <c r="K52" s="14"/>
      <c r="L52" s="29" t="s">
        <v>18</v>
      </c>
      <c r="M52" s="29" t="s">
        <v>18</v>
      </c>
      <c r="N52" s="16"/>
      <c r="O52" s="17" t="s">
        <v>28</v>
      </c>
      <c r="P52" s="17">
        <v>30</v>
      </c>
      <c r="Q52" s="199"/>
    </row>
    <row r="53" spans="1:17" x14ac:dyDescent="0.25">
      <c r="A53" s="306"/>
      <c r="B53" s="18">
        <v>7</v>
      </c>
      <c r="C53" s="203"/>
      <c r="D53" s="203"/>
      <c r="E53" s="203"/>
      <c r="F53" s="16">
        <v>7</v>
      </c>
      <c r="G53" s="16">
        <v>7</v>
      </c>
      <c r="H53" s="16">
        <v>7</v>
      </c>
      <c r="I53" s="16" t="s">
        <v>12</v>
      </c>
      <c r="J53" s="16">
        <v>30</v>
      </c>
      <c r="K53" s="29" t="s">
        <v>18</v>
      </c>
      <c r="L53" s="15"/>
      <c r="M53" s="29" t="s">
        <v>18</v>
      </c>
      <c r="N53" s="16"/>
      <c r="O53" s="17" t="s">
        <v>0</v>
      </c>
      <c r="P53" s="17">
        <v>30</v>
      </c>
      <c r="Q53" s="199"/>
    </row>
    <row r="54" spans="1:17" x14ac:dyDescent="0.25">
      <c r="A54" s="306"/>
      <c r="B54" s="18">
        <v>8</v>
      </c>
      <c r="C54" s="203"/>
      <c r="D54" s="203"/>
      <c r="E54" s="203"/>
      <c r="F54" s="16">
        <v>8</v>
      </c>
      <c r="G54" s="16">
        <v>8</v>
      </c>
      <c r="H54" s="16">
        <v>8</v>
      </c>
      <c r="I54" s="16" t="s">
        <v>12</v>
      </c>
      <c r="J54" s="16">
        <v>30</v>
      </c>
      <c r="K54" s="29" t="s">
        <v>18</v>
      </c>
      <c r="L54" s="29" t="s">
        <v>18</v>
      </c>
      <c r="M54" s="39"/>
      <c r="N54" s="16"/>
      <c r="O54" s="17" t="s">
        <v>27</v>
      </c>
      <c r="P54" s="17">
        <v>30</v>
      </c>
      <c r="Q54" s="199"/>
    </row>
    <row r="55" spans="1:17" x14ac:dyDescent="0.25">
      <c r="A55" s="306"/>
      <c r="B55" s="18">
        <v>9</v>
      </c>
      <c r="C55" s="203"/>
      <c r="D55" s="203"/>
      <c r="E55" s="203"/>
      <c r="F55" s="16">
        <v>9</v>
      </c>
      <c r="G55" s="16">
        <v>9</v>
      </c>
      <c r="H55" s="16">
        <v>9</v>
      </c>
      <c r="I55" s="16" t="s">
        <v>12</v>
      </c>
      <c r="J55" s="16">
        <v>30</v>
      </c>
      <c r="K55" s="14"/>
      <c r="L55" s="29" t="s">
        <v>18</v>
      </c>
      <c r="M55" s="29" t="s">
        <v>18</v>
      </c>
      <c r="N55" s="16"/>
      <c r="O55" s="17" t="s">
        <v>28</v>
      </c>
      <c r="P55" s="17">
        <v>30</v>
      </c>
      <c r="Q55" s="199"/>
    </row>
    <row r="56" spans="1:17" x14ac:dyDescent="0.25">
      <c r="A56" s="306"/>
      <c r="B56" s="18">
        <v>10</v>
      </c>
      <c r="C56" s="203"/>
      <c r="D56" s="203"/>
      <c r="E56" s="203"/>
      <c r="F56" s="16">
        <v>10</v>
      </c>
      <c r="G56" s="16">
        <v>10</v>
      </c>
      <c r="H56" s="16">
        <v>10</v>
      </c>
      <c r="I56" s="16" t="s">
        <v>12</v>
      </c>
      <c r="J56" s="16">
        <v>30</v>
      </c>
      <c r="K56" s="29" t="s">
        <v>18</v>
      </c>
      <c r="L56" s="15"/>
      <c r="M56" s="29" t="s">
        <v>18</v>
      </c>
      <c r="N56" s="16"/>
      <c r="O56" s="17" t="s">
        <v>0</v>
      </c>
      <c r="P56" s="17">
        <v>30</v>
      </c>
      <c r="Q56" s="199"/>
    </row>
    <row r="57" spans="1:17" x14ac:dyDescent="0.25">
      <c r="A57" s="306"/>
      <c r="B57" s="18">
        <v>11</v>
      </c>
      <c r="C57" s="203"/>
      <c r="D57" s="203"/>
      <c r="E57" s="203"/>
      <c r="F57" s="16">
        <v>11</v>
      </c>
      <c r="G57" s="16">
        <v>11</v>
      </c>
      <c r="H57" s="16">
        <v>11</v>
      </c>
      <c r="I57" s="16" t="s">
        <v>12</v>
      </c>
      <c r="J57" s="16">
        <v>30</v>
      </c>
      <c r="K57" s="29" t="s">
        <v>18</v>
      </c>
      <c r="L57" s="29" t="s">
        <v>18</v>
      </c>
      <c r="M57" s="39"/>
      <c r="N57" s="16"/>
      <c r="O57" s="17" t="s">
        <v>27</v>
      </c>
      <c r="P57" s="17">
        <v>30</v>
      </c>
      <c r="Q57" s="199"/>
    </row>
    <row r="58" spans="1:17" x14ac:dyDescent="0.25">
      <c r="A58" s="306"/>
      <c r="B58" s="18">
        <v>12</v>
      </c>
      <c r="C58" s="203"/>
      <c r="D58" s="203"/>
      <c r="E58" s="203"/>
      <c r="F58" s="16">
        <v>12</v>
      </c>
      <c r="G58" s="16">
        <v>12</v>
      </c>
      <c r="H58" s="16">
        <v>12</v>
      </c>
      <c r="I58" s="16" t="s">
        <v>12</v>
      </c>
      <c r="J58" s="16">
        <v>30</v>
      </c>
      <c r="K58" s="14"/>
      <c r="L58" s="29" t="s">
        <v>18</v>
      </c>
      <c r="M58" s="29" t="s">
        <v>18</v>
      </c>
      <c r="N58" s="16"/>
      <c r="O58" s="17" t="s">
        <v>28</v>
      </c>
      <c r="P58" s="17">
        <v>30</v>
      </c>
      <c r="Q58" s="199"/>
    </row>
    <row r="59" spans="1:17" x14ac:dyDescent="0.25">
      <c r="A59" s="306"/>
      <c r="B59" s="18">
        <v>13</v>
      </c>
      <c r="C59" s="203"/>
      <c r="D59" s="203"/>
      <c r="E59" s="203"/>
      <c r="F59" s="16">
        <v>13</v>
      </c>
      <c r="G59" s="16">
        <v>13</v>
      </c>
      <c r="H59" s="16">
        <v>13</v>
      </c>
      <c r="I59" s="16" t="s">
        <v>12</v>
      </c>
      <c r="J59" s="16">
        <v>30</v>
      </c>
      <c r="K59" s="29" t="s">
        <v>18</v>
      </c>
      <c r="L59" s="15"/>
      <c r="M59" s="29" t="s">
        <v>18</v>
      </c>
      <c r="N59" s="16"/>
      <c r="O59" s="17" t="s">
        <v>0</v>
      </c>
      <c r="P59" s="17">
        <v>30</v>
      </c>
      <c r="Q59" s="199"/>
    </row>
    <row r="60" spans="1:17" x14ac:dyDescent="0.25">
      <c r="A60" s="306"/>
      <c r="B60" s="18">
        <v>14</v>
      </c>
      <c r="C60" s="203"/>
      <c r="D60" s="203"/>
      <c r="E60" s="203"/>
      <c r="F60" s="16">
        <v>14</v>
      </c>
      <c r="G60" s="16">
        <v>14</v>
      </c>
      <c r="H60" s="16">
        <v>14</v>
      </c>
      <c r="I60" s="16" t="s">
        <v>12</v>
      </c>
      <c r="J60" s="16">
        <v>30</v>
      </c>
      <c r="K60" s="29" t="s">
        <v>18</v>
      </c>
      <c r="L60" s="29" t="s">
        <v>18</v>
      </c>
      <c r="M60" s="39"/>
      <c r="N60" s="16"/>
      <c r="O60" s="17" t="s">
        <v>27</v>
      </c>
      <c r="P60" s="17">
        <v>30</v>
      </c>
      <c r="Q60" s="199"/>
    </row>
    <row r="61" spans="1:17" ht="15" customHeight="1" thickBot="1" x14ac:dyDescent="0.3">
      <c r="A61" s="306"/>
      <c r="B61" s="18">
        <v>15</v>
      </c>
      <c r="C61" s="203"/>
      <c r="D61" s="203"/>
      <c r="E61" s="203"/>
      <c r="F61" s="16">
        <v>15</v>
      </c>
      <c r="G61" s="16">
        <v>15</v>
      </c>
      <c r="H61" s="16">
        <v>15</v>
      </c>
      <c r="I61" s="16" t="s">
        <v>12</v>
      </c>
      <c r="J61" s="16">
        <v>30</v>
      </c>
      <c r="K61" s="44"/>
      <c r="L61" s="45" t="s">
        <v>18</v>
      </c>
      <c r="M61" s="45" t="s">
        <v>18</v>
      </c>
      <c r="N61" s="16"/>
      <c r="O61" s="17" t="s">
        <v>28</v>
      </c>
      <c r="P61" s="17">
        <v>30</v>
      </c>
      <c r="Q61" s="199"/>
    </row>
    <row r="62" spans="1:17" ht="15.75" thickBot="1" x14ac:dyDescent="0.3">
      <c r="A62" s="307"/>
      <c r="B62" s="33">
        <v>16</v>
      </c>
      <c r="C62" s="57"/>
      <c r="D62" s="57"/>
      <c r="E62" s="57"/>
      <c r="F62" s="34">
        <v>16</v>
      </c>
      <c r="G62" s="34">
        <v>16</v>
      </c>
      <c r="H62" s="34">
        <v>16</v>
      </c>
      <c r="I62" s="34" t="s">
        <v>12</v>
      </c>
      <c r="J62" s="34">
        <v>30</v>
      </c>
      <c r="K62" s="29" t="s">
        <v>18</v>
      </c>
      <c r="L62" s="15"/>
      <c r="M62" s="29" t="s">
        <v>18</v>
      </c>
      <c r="N62" s="34"/>
      <c r="O62" s="47" t="s">
        <v>0</v>
      </c>
      <c r="P62" s="47">
        <v>30</v>
      </c>
      <c r="Q62" s="200"/>
    </row>
    <row r="63" spans="1:17" ht="15" customHeight="1" thickBot="1" x14ac:dyDescent="0.3"/>
    <row r="64" spans="1:17" ht="18" customHeight="1" x14ac:dyDescent="0.25">
      <c r="A64" s="305" t="s">
        <v>192</v>
      </c>
      <c r="B64" s="290"/>
      <c r="C64" s="323"/>
      <c r="D64" s="323"/>
      <c r="E64" s="323"/>
      <c r="F64" s="323"/>
      <c r="G64" s="323"/>
      <c r="H64" s="323"/>
      <c r="I64" s="323"/>
      <c r="J64" s="324"/>
      <c r="K64" s="326" t="s">
        <v>33</v>
      </c>
      <c r="L64" s="327"/>
      <c r="M64" s="328"/>
      <c r="N64" s="204" t="s">
        <v>197</v>
      </c>
      <c r="O64" s="205" t="s">
        <v>34</v>
      </c>
      <c r="P64" s="206" t="e">
        <f>ROUNDUP(N64*0.95,0)</f>
        <v>#VALUE!</v>
      </c>
      <c r="Q64" s="254" t="s">
        <v>125</v>
      </c>
    </row>
    <row r="65" spans="1:17" ht="16.149999999999999" customHeight="1" x14ac:dyDescent="0.25">
      <c r="A65" s="306"/>
      <c r="B65" s="296"/>
      <c r="C65" s="297"/>
      <c r="D65" s="297"/>
      <c r="E65" s="297"/>
      <c r="F65" s="297"/>
      <c r="G65" s="297"/>
      <c r="H65" s="297"/>
      <c r="I65" s="297"/>
      <c r="J65" s="298"/>
      <c r="K65" s="309" t="s">
        <v>35</v>
      </c>
      <c r="L65" s="310"/>
      <c r="M65" s="325"/>
      <c r="N65" s="201"/>
      <c r="O65" s="288" t="s">
        <v>29</v>
      </c>
      <c r="P65" s="329"/>
      <c r="Q65" s="218"/>
    </row>
    <row r="66" spans="1:17" ht="16.899999999999999" customHeight="1" x14ac:dyDescent="0.25">
      <c r="A66" s="306"/>
      <c r="B66" s="299" t="s">
        <v>122</v>
      </c>
      <c r="C66" s="312" t="s">
        <v>110</v>
      </c>
      <c r="D66" s="312" t="s">
        <v>47</v>
      </c>
      <c r="E66" s="312" t="s">
        <v>160</v>
      </c>
      <c r="F66" s="53" t="s">
        <v>38</v>
      </c>
      <c r="G66" s="53" t="s">
        <v>112</v>
      </c>
      <c r="H66" s="293" t="s">
        <v>26</v>
      </c>
      <c r="I66" s="294"/>
      <c r="J66" s="295"/>
      <c r="K66" s="301" t="s">
        <v>114</v>
      </c>
      <c r="L66" s="330"/>
      <c r="M66" s="331"/>
      <c r="N66" s="303" t="s">
        <v>115</v>
      </c>
      <c r="O66" s="97" t="str">
        <f>A64</f>
        <v>CLU 3</v>
      </c>
      <c r="P66" s="97" t="s">
        <v>120</v>
      </c>
      <c r="Q66" s="253" t="s">
        <v>149</v>
      </c>
    </row>
    <row r="67" spans="1:17" ht="15" customHeight="1" x14ac:dyDescent="0.25">
      <c r="A67" s="306"/>
      <c r="B67" s="300"/>
      <c r="C67" s="313"/>
      <c r="D67" s="313"/>
      <c r="E67" s="313"/>
      <c r="F67" s="53" t="s">
        <v>111</v>
      </c>
      <c r="G67" s="53" t="s">
        <v>111</v>
      </c>
      <c r="H67" s="53" t="s">
        <v>111</v>
      </c>
      <c r="I67" s="53" t="s">
        <v>113</v>
      </c>
      <c r="J67" s="53" t="s">
        <v>116</v>
      </c>
      <c r="K67" s="37" t="s">
        <v>13</v>
      </c>
      <c r="L67" s="37" t="s">
        <v>14</v>
      </c>
      <c r="M67" s="37" t="s">
        <v>15</v>
      </c>
      <c r="N67" s="304"/>
      <c r="O67" s="38" t="s">
        <v>104</v>
      </c>
      <c r="P67" s="202" t="s">
        <v>116</v>
      </c>
      <c r="Q67" s="198" t="s">
        <v>161</v>
      </c>
    </row>
    <row r="68" spans="1:17" x14ac:dyDescent="0.25">
      <c r="A68" s="306"/>
      <c r="B68" s="18">
        <v>1</v>
      </c>
      <c r="C68" s="203"/>
      <c r="D68" s="203"/>
      <c r="E68" s="203"/>
      <c r="F68" s="16">
        <v>1</v>
      </c>
      <c r="G68" s="16">
        <v>1</v>
      </c>
      <c r="H68" s="16">
        <v>1</v>
      </c>
      <c r="I68" s="16" t="s">
        <v>12</v>
      </c>
      <c r="J68" s="16">
        <v>30</v>
      </c>
      <c r="K68" s="29" t="s">
        <v>18</v>
      </c>
      <c r="L68" s="29" t="s">
        <v>18</v>
      </c>
      <c r="M68" s="39"/>
      <c r="N68" s="16"/>
      <c r="O68" s="17" t="s">
        <v>0</v>
      </c>
      <c r="P68" s="17">
        <v>30</v>
      </c>
      <c r="Q68" s="199"/>
    </row>
    <row r="69" spans="1:17" x14ac:dyDescent="0.25">
      <c r="A69" s="306"/>
      <c r="B69" s="18">
        <v>2</v>
      </c>
      <c r="C69" s="203"/>
      <c r="D69" s="203"/>
      <c r="E69" s="203"/>
      <c r="F69" s="16">
        <v>2</v>
      </c>
      <c r="G69" s="16">
        <v>2</v>
      </c>
      <c r="H69" s="16">
        <v>2</v>
      </c>
      <c r="I69" s="16" t="s">
        <v>12</v>
      </c>
      <c r="J69" s="16">
        <v>30</v>
      </c>
      <c r="K69" s="14"/>
      <c r="L69" s="29" t="s">
        <v>18</v>
      </c>
      <c r="M69" s="29" t="s">
        <v>18</v>
      </c>
      <c r="N69" s="16"/>
      <c r="O69" s="17" t="s">
        <v>27</v>
      </c>
      <c r="P69" s="17">
        <v>30</v>
      </c>
      <c r="Q69" s="199"/>
    </row>
    <row r="70" spans="1:17" x14ac:dyDescent="0.25">
      <c r="A70" s="306"/>
      <c r="B70" s="18">
        <v>3</v>
      </c>
      <c r="C70" s="203"/>
      <c r="D70" s="203"/>
      <c r="E70" s="203"/>
      <c r="F70" s="16">
        <v>3</v>
      </c>
      <c r="G70" s="16">
        <v>3</v>
      </c>
      <c r="H70" s="16">
        <v>3</v>
      </c>
      <c r="I70" s="16" t="s">
        <v>12</v>
      </c>
      <c r="J70" s="16">
        <v>30</v>
      </c>
      <c r="K70" s="29" t="s">
        <v>18</v>
      </c>
      <c r="L70" s="15"/>
      <c r="M70" s="29" t="s">
        <v>18</v>
      </c>
      <c r="N70" s="16"/>
      <c r="O70" s="17" t="s">
        <v>28</v>
      </c>
      <c r="P70" s="17">
        <v>30</v>
      </c>
      <c r="Q70" s="199"/>
    </row>
    <row r="71" spans="1:17" x14ac:dyDescent="0.25">
      <c r="A71" s="306"/>
      <c r="B71" s="18">
        <v>4</v>
      </c>
      <c r="C71" s="203"/>
      <c r="D71" s="203"/>
      <c r="E71" s="203"/>
      <c r="F71" s="16">
        <v>4</v>
      </c>
      <c r="G71" s="16">
        <v>4</v>
      </c>
      <c r="H71" s="16">
        <v>4</v>
      </c>
      <c r="I71" s="16" t="s">
        <v>12</v>
      </c>
      <c r="J71" s="16">
        <v>30</v>
      </c>
      <c r="K71" s="29" t="s">
        <v>18</v>
      </c>
      <c r="L71" s="29" t="s">
        <v>18</v>
      </c>
      <c r="M71" s="39"/>
      <c r="N71" s="16"/>
      <c r="O71" s="17" t="s">
        <v>0</v>
      </c>
      <c r="P71" s="17">
        <v>30</v>
      </c>
      <c r="Q71" s="199"/>
    </row>
    <row r="72" spans="1:17" x14ac:dyDescent="0.25">
      <c r="A72" s="306"/>
      <c r="B72" s="18">
        <v>5</v>
      </c>
      <c r="C72" s="203"/>
      <c r="D72" s="203"/>
      <c r="E72" s="203"/>
      <c r="F72" s="16">
        <v>5</v>
      </c>
      <c r="G72" s="16">
        <v>5</v>
      </c>
      <c r="H72" s="16">
        <v>5</v>
      </c>
      <c r="I72" s="16" t="s">
        <v>12</v>
      </c>
      <c r="J72" s="16">
        <v>30</v>
      </c>
      <c r="K72" s="14"/>
      <c r="L72" s="29" t="s">
        <v>18</v>
      </c>
      <c r="M72" s="29" t="s">
        <v>18</v>
      </c>
      <c r="N72" s="16"/>
      <c r="O72" s="17" t="s">
        <v>27</v>
      </c>
      <c r="P72" s="17">
        <v>30</v>
      </c>
      <c r="Q72" s="199"/>
    </row>
    <row r="73" spans="1:17" x14ac:dyDescent="0.25">
      <c r="A73" s="306"/>
      <c r="B73" s="18">
        <v>6</v>
      </c>
      <c r="C73" s="203"/>
      <c r="D73" s="203"/>
      <c r="E73" s="203"/>
      <c r="F73" s="16">
        <v>6</v>
      </c>
      <c r="G73" s="16">
        <v>6</v>
      </c>
      <c r="H73" s="16">
        <v>6</v>
      </c>
      <c r="I73" s="16" t="s">
        <v>12</v>
      </c>
      <c r="J73" s="16">
        <v>30</v>
      </c>
      <c r="K73" s="29" t="s">
        <v>18</v>
      </c>
      <c r="L73" s="15"/>
      <c r="M73" s="29" t="s">
        <v>18</v>
      </c>
      <c r="N73" s="16"/>
      <c r="O73" s="17" t="s">
        <v>28</v>
      </c>
      <c r="P73" s="17">
        <v>30</v>
      </c>
      <c r="Q73" s="199"/>
    </row>
    <row r="74" spans="1:17" x14ac:dyDescent="0.25">
      <c r="A74" s="306"/>
      <c r="B74" s="18">
        <v>7</v>
      </c>
      <c r="C74" s="203"/>
      <c r="D74" s="203"/>
      <c r="E74" s="203"/>
      <c r="F74" s="16">
        <v>7</v>
      </c>
      <c r="G74" s="16">
        <v>7</v>
      </c>
      <c r="H74" s="16">
        <v>7</v>
      </c>
      <c r="I74" s="16" t="s">
        <v>12</v>
      </c>
      <c r="J74" s="16">
        <v>30</v>
      </c>
      <c r="K74" s="29" t="s">
        <v>18</v>
      </c>
      <c r="L74" s="29" t="s">
        <v>18</v>
      </c>
      <c r="M74" s="39"/>
      <c r="N74" s="16"/>
      <c r="O74" s="17" t="s">
        <v>0</v>
      </c>
      <c r="P74" s="17">
        <v>30</v>
      </c>
      <c r="Q74" s="199"/>
    </row>
    <row r="75" spans="1:17" x14ac:dyDescent="0.25">
      <c r="A75" s="306"/>
      <c r="B75" s="18">
        <v>8</v>
      </c>
      <c r="C75" s="203"/>
      <c r="D75" s="203"/>
      <c r="E75" s="203"/>
      <c r="F75" s="16">
        <v>8</v>
      </c>
      <c r="G75" s="16">
        <v>8</v>
      </c>
      <c r="H75" s="16">
        <v>8</v>
      </c>
      <c r="I75" s="16" t="s">
        <v>12</v>
      </c>
      <c r="J75" s="16">
        <v>30</v>
      </c>
      <c r="K75" s="14"/>
      <c r="L75" s="29" t="s">
        <v>18</v>
      </c>
      <c r="M75" s="29" t="s">
        <v>18</v>
      </c>
      <c r="N75" s="16"/>
      <c r="O75" s="17" t="s">
        <v>27</v>
      </c>
      <c r="P75" s="17">
        <v>30</v>
      </c>
      <c r="Q75" s="199"/>
    </row>
    <row r="76" spans="1:17" x14ac:dyDescent="0.25">
      <c r="A76" s="306"/>
      <c r="B76" s="18">
        <v>9</v>
      </c>
      <c r="C76" s="203"/>
      <c r="D76" s="203"/>
      <c r="E76" s="203"/>
      <c r="F76" s="16">
        <v>9</v>
      </c>
      <c r="G76" s="16">
        <v>9</v>
      </c>
      <c r="H76" s="16">
        <v>9</v>
      </c>
      <c r="I76" s="16" t="s">
        <v>12</v>
      </c>
      <c r="J76" s="16">
        <v>30</v>
      </c>
      <c r="K76" s="29" t="s">
        <v>18</v>
      </c>
      <c r="L76" s="15"/>
      <c r="M76" s="29" t="s">
        <v>18</v>
      </c>
      <c r="N76" s="16"/>
      <c r="O76" s="17" t="s">
        <v>28</v>
      </c>
      <c r="P76" s="17">
        <v>30</v>
      </c>
      <c r="Q76" s="199"/>
    </row>
    <row r="77" spans="1:17" x14ac:dyDescent="0.25">
      <c r="A77" s="306"/>
      <c r="B77" s="18">
        <v>10</v>
      </c>
      <c r="C77" s="203"/>
      <c r="D77" s="203"/>
      <c r="E77" s="203"/>
      <c r="F77" s="16">
        <v>10</v>
      </c>
      <c r="G77" s="16">
        <v>10</v>
      </c>
      <c r="H77" s="16">
        <v>10</v>
      </c>
      <c r="I77" s="16" t="s">
        <v>12</v>
      </c>
      <c r="J77" s="16">
        <v>30</v>
      </c>
      <c r="K77" s="29" t="s">
        <v>18</v>
      </c>
      <c r="L77" s="29" t="s">
        <v>18</v>
      </c>
      <c r="M77" s="39"/>
      <c r="N77" s="16"/>
      <c r="O77" s="17" t="s">
        <v>0</v>
      </c>
      <c r="P77" s="17">
        <v>30</v>
      </c>
      <c r="Q77" s="199"/>
    </row>
    <row r="78" spans="1:17" x14ac:dyDescent="0.25">
      <c r="A78" s="306"/>
      <c r="B78" s="18">
        <v>11</v>
      </c>
      <c r="C78" s="203"/>
      <c r="D78" s="203"/>
      <c r="E78" s="203"/>
      <c r="F78" s="16">
        <v>11</v>
      </c>
      <c r="G78" s="16">
        <v>11</v>
      </c>
      <c r="H78" s="16">
        <v>11</v>
      </c>
      <c r="I78" s="16" t="s">
        <v>12</v>
      </c>
      <c r="J78" s="16">
        <v>30</v>
      </c>
      <c r="K78" s="14"/>
      <c r="L78" s="29" t="s">
        <v>18</v>
      </c>
      <c r="M78" s="29" t="s">
        <v>18</v>
      </c>
      <c r="N78" s="16"/>
      <c r="O78" s="17" t="s">
        <v>27</v>
      </c>
      <c r="P78" s="17">
        <v>30</v>
      </c>
      <c r="Q78" s="199"/>
    </row>
    <row r="79" spans="1:17" x14ac:dyDescent="0.25">
      <c r="A79" s="306"/>
      <c r="B79" s="18">
        <v>12</v>
      </c>
      <c r="C79" s="203"/>
      <c r="D79" s="203"/>
      <c r="E79" s="203"/>
      <c r="F79" s="16">
        <v>12</v>
      </c>
      <c r="G79" s="16">
        <v>12</v>
      </c>
      <c r="H79" s="16">
        <v>12</v>
      </c>
      <c r="I79" s="16" t="s">
        <v>12</v>
      </c>
      <c r="J79" s="16">
        <v>30</v>
      </c>
      <c r="K79" s="29" t="s">
        <v>18</v>
      </c>
      <c r="L79" s="15"/>
      <c r="M79" s="29" t="s">
        <v>18</v>
      </c>
      <c r="N79" s="16"/>
      <c r="O79" s="17" t="s">
        <v>28</v>
      </c>
      <c r="P79" s="17">
        <v>30</v>
      </c>
      <c r="Q79" s="199"/>
    </row>
    <row r="80" spans="1:17" x14ac:dyDescent="0.25">
      <c r="A80" s="306"/>
      <c r="B80" s="18">
        <v>13</v>
      </c>
      <c r="C80" s="203"/>
      <c r="D80" s="203"/>
      <c r="E80" s="203"/>
      <c r="F80" s="16">
        <v>13</v>
      </c>
      <c r="G80" s="16">
        <v>13</v>
      </c>
      <c r="H80" s="16">
        <v>13</v>
      </c>
      <c r="I80" s="16" t="s">
        <v>12</v>
      </c>
      <c r="J80" s="16">
        <v>30</v>
      </c>
      <c r="K80" s="29" t="s">
        <v>18</v>
      </c>
      <c r="L80" s="29" t="s">
        <v>18</v>
      </c>
      <c r="M80" s="39"/>
      <c r="N80" s="16"/>
      <c r="O80" s="17" t="s">
        <v>0</v>
      </c>
      <c r="P80" s="17">
        <v>30</v>
      </c>
      <c r="Q80" s="199"/>
    </row>
    <row r="81" spans="1:17" ht="15.75" thickBot="1" x14ac:dyDescent="0.3">
      <c r="A81" s="306"/>
      <c r="B81" s="18">
        <v>14</v>
      </c>
      <c r="C81" s="203"/>
      <c r="D81" s="203"/>
      <c r="E81" s="203"/>
      <c r="F81" s="16">
        <v>14</v>
      </c>
      <c r="G81" s="16">
        <v>14</v>
      </c>
      <c r="H81" s="16">
        <v>14</v>
      </c>
      <c r="I81" s="16" t="s">
        <v>12</v>
      </c>
      <c r="J81" s="16">
        <v>30</v>
      </c>
      <c r="K81" s="44"/>
      <c r="L81" s="45" t="s">
        <v>18</v>
      </c>
      <c r="M81" s="45" t="s">
        <v>18</v>
      </c>
      <c r="N81" s="16"/>
      <c r="O81" s="17" t="s">
        <v>27</v>
      </c>
      <c r="P81" s="17">
        <v>30</v>
      </c>
      <c r="Q81" s="199"/>
    </row>
    <row r="82" spans="1:17" ht="15" customHeight="1" x14ac:dyDescent="0.25">
      <c r="A82" s="306"/>
      <c r="B82" s="18">
        <v>15</v>
      </c>
      <c r="C82" s="203"/>
      <c r="D82" s="203"/>
      <c r="E82" s="203"/>
      <c r="F82" s="16">
        <v>15</v>
      </c>
      <c r="G82" s="16">
        <v>15</v>
      </c>
      <c r="H82" s="16">
        <v>15</v>
      </c>
      <c r="I82" s="16" t="s">
        <v>12</v>
      </c>
      <c r="J82" s="16">
        <v>30</v>
      </c>
      <c r="K82" s="29" t="s">
        <v>18</v>
      </c>
      <c r="L82" s="15"/>
      <c r="M82" s="29" t="s">
        <v>18</v>
      </c>
      <c r="N82" s="16"/>
      <c r="O82" s="17" t="s">
        <v>28</v>
      </c>
      <c r="P82" s="17">
        <v>30</v>
      </c>
      <c r="Q82" s="199"/>
    </row>
    <row r="83" spans="1:17" ht="15.75" thickBot="1" x14ac:dyDescent="0.3">
      <c r="A83" s="307"/>
      <c r="B83" s="33">
        <v>16</v>
      </c>
      <c r="C83" s="57"/>
      <c r="D83" s="57"/>
      <c r="E83" s="57"/>
      <c r="F83" s="34">
        <v>16</v>
      </c>
      <c r="G83" s="34">
        <v>16</v>
      </c>
      <c r="H83" s="34">
        <v>16</v>
      </c>
      <c r="I83" s="34" t="s">
        <v>12</v>
      </c>
      <c r="J83" s="34">
        <v>30</v>
      </c>
      <c r="K83" s="29" t="s">
        <v>18</v>
      </c>
      <c r="L83" s="29" t="s">
        <v>18</v>
      </c>
      <c r="M83" s="39"/>
      <c r="N83" s="34"/>
      <c r="O83" s="47" t="s">
        <v>0</v>
      </c>
      <c r="P83" s="47">
        <v>30</v>
      </c>
      <c r="Q83" s="200"/>
    </row>
    <row r="84" spans="1:17" ht="15" customHeight="1" thickBot="1" x14ac:dyDescent="0.3"/>
    <row r="85" spans="1:17" ht="18" customHeight="1" x14ac:dyDescent="0.25">
      <c r="A85" s="305" t="s">
        <v>193</v>
      </c>
      <c r="B85" s="290"/>
      <c r="C85" s="323"/>
      <c r="D85" s="323"/>
      <c r="E85" s="323"/>
      <c r="F85" s="323"/>
      <c r="G85" s="323"/>
      <c r="H85" s="323"/>
      <c r="I85" s="323"/>
      <c r="J85" s="324"/>
      <c r="K85" s="326" t="s">
        <v>33</v>
      </c>
      <c r="L85" s="327"/>
      <c r="M85" s="328"/>
      <c r="N85" s="204" t="s">
        <v>197</v>
      </c>
      <c r="O85" s="205" t="s">
        <v>34</v>
      </c>
      <c r="P85" s="206" t="e">
        <f>ROUNDUP(N85*0.95,0)</f>
        <v>#VALUE!</v>
      </c>
      <c r="Q85" s="269" t="s">
        <v>125</v>
      </c>
    </row>
    <row r="86" spans="1:17" ht="16.149999999999999" customHeight="1" x14ac:dyDescent="0.25">
      <c r="A86" s="306"/>
      <c r="B86" s="296"/>
      <c r="C86" s="297"/>
      <c r="D86" s="297"/>
      <c r="E86" s="297"/>
      <c r="F86" s="297"/>
      <c r="G86" s="297"/>
      <c r="H86" s="297"/>
      <c r="I86" s="297"/>
      <c r="J86" s="298"/>
      <c r="K86" s="309" t="s">
        <v>35</v>
      </c>
      <c r="L86" s="310"/>
      <c r="M86" s="325"/>
      <c r="N86" s="201"/>
      <c r="O86" s="288" t="s">
        <v>29</v>
      </c>
      <c r="P86" s="329"/>
      <c r="Q86" s="218"/>
    </row>
    <row r="87" spans="1:17" ht="16.899999999999999" customHeight="1" x14ac:dyDescent="0.25">
      <c r="A87" s="306"/>
      <c r="B87" s="299" t="s">
        <v>122</v>
      </c>
      <c r="C87" s="312" t="s">
        <v>110</v>
      </c>
      <c r="D87" s="312" t="s">
        <v>47</v>
      </c>
      <c r="E87" s="312" t="s">
        <v>160</v>
      </c>
      <c r="F87" s="53" t="s">
        <v>38</v>
      </c>
      <c r="G87" s="53" t="s">
        <v>112</v>
      </c>
      <c r="H87" s="293" t="s">
        <v>26</v>
      </c>
      <c r="I87" s="294"/>
      <c r="J87" s="295"/>
      <c r="K87" s="301" t="s">
        <v>114</v>
      </c>
      <c r="L87" s="330"/>
      <c r="M87" s="331"/>
      <c r="N87" s="303" t="s">
        <v>115</v>
      </c>
      <c r="O87" s="97" t="str">
        <f>A85</f>
        <v>CLU 4</v>
      </c>
      <c r="P87" s="97" t="s">
        <v>120</v>
      </c>
      <c r="Q87" s="268" t="s">
        <v>149</v>
      </c>
    </row>
    <row r="88" spans="1:17" ht="15" customHeight="1" x14ac:dyDescent="0.25">
      <c r="A88" s="306"/>
      <c r="B88" s="300"/>
      <c r="C88" s="313"/>
      <c r="D88" s="313"/>
      <c r="E88" s="313"/>
      <c r="F88" s="53" t="s">
        <v>111</v>
      </c>
      <c r="G88" s="53" t="s">
        <v>111</v>
      </c>
      <c r="H88" s="53" t="s">
        <v>111</v>
      </c>
      <c r="I88" s="53" t="s">
        <v>113</v>
      </c>
      <c r="J88" s="53" t="s">
        <v>116</v>
      </c>
      <c r="K88" s="37" t="s">
        <v>13</v>
      </c>
      <c r="L88" s="37" t="s">
        <v>14</v>
      </c>
      <c r="M88" s="37" t="s">
        <v>15</v>
      </c>
      <c r="N88" s="304"/>
      <c r="O88" s="38" t="s">
        <v>104</v>
      </c>
      <c r="P88" s="202" t="s">
        <v>116</v>
      </c>
      <c r="Q88" s="198" t="s">
        <v>161</v>
      </c>
    </row>
    <row r="89" spans="1:17" x14ac:dyDescent="0.25">
      <c r="A89" s="306"/>
      <c r="B89" s="18">
        <v>1</v>
      </c>
      <c r="C89" s="203"/>
      <c r="D89" s="203"/>
      <c r="E89" s="203"/>
      <c r="F89" s="16">
        <v>1</v>
      </c>
      <c r="G89" s="16">
        <v>1</v>
      </c>
      <c r="H89" s="16">
        <v>1</v>
      </c>
      <c r="I89" s="16" t="s">
        <v>12</v>
      </c>
      <c r="J89" s="16">
        <v>30</v>
      </c>
      <c r="K89" s="14"/>
      <c r="L89" s="29" t="s">
        <v>18</v>
      </c>
      <c r="M89" s="29" t="s">
        <v>18</v>
      </c>
      <c r="N89" s="16"/>
      <c r="O89" s="17" t="s">
        <v>0</v>
      </c>
      <c r="P89" s="17">
        <v>30</v>
      </c>
      <c r="Q89" s="199"/>
    </row>
    <row r="90" spans="1:17" x14ac:dyDescent="0.25">
      <c r="A90" s="306"/>
      <c r="B90" s="18">
        <v>2</v>
      </c>
      <c r="C90" s="203"/>
      <c r="D90" s="203"/>
      <c r="E90" s="203"/>
      <c r="F90" s="16">
        <v>2</v>
      </c>
      <c r="G90" s="16">
        <v>2</v>
      </c>
      <c r="H90" s="16">
        <v>2</v>
      </c>
      <c r="I90" s="16" t="s">
        <v>12</v>
      </c>
      <c r="J90" s="16">
        <v>30</v>
      </c>
      <c r="K90" s="29" t="s">
        <v>18</v>
      </c>
      <c r="L90" s="15"/>
      <c r="M90" s="29" t="s">
        <v>18</v>
      </c>
      <c r="N90" s="16"/>
      <c r="O90" s="17" t="s">
        <v>27</v>
      </c>
      <c r="P90" s="17">
        <v>30</v>
      </c>
      <c r="Q90" s="199"/>
    </row>
    <row r="91" spans="1:17" x14ac:dyDescent="0.25">
      <c r="A91" s="306"/>
      <c r="B91" s="18">
        <v>3</v>
      </c>
      <c r="C91" s="203"/>
      <c r="D91" s="203"/>
      <c r="E91" s="203"/>
      <c r="F91" s="16">
        <v>3</v>
      </c>
      <c r="G91" s="16">
        <v>3</v>
      </c>
      <c r="H91" s="16">
        <v>3</v>
      </c>
      <c r="I91" s="16" t="s">
        <v>12</v>
      </c>
      <c r="J91" s="16">
        <v>30</v>
      </c>
      <c r="K91" s="29" t="s">
        <v>18</v>
      </c>
      <c r="L91" s="29" t="s">
        <v>18</v>
      </c>
      <c r="M91" s="39"/>
      <c r="N91" s="16"/>
      <c r="O91" s="17" t="s">
        <v>28</v>
      </c>
      <c r="P91" s="17">
        <v>30</v>
      </c>
      <c r="Q91" s="199"/>
    </row>
    <row r="92" spans="1:17" x14ac:dyDescent="0.25">
      <c r="A92" s="306"/>
      <c r="B92" s="18">
        <v>4</v>
      </c>
      <c r="C92" s="203"/>
      <c r="D92" s="203"/>
      <c r="E92" s="203"/>
      <c r="F92" s="16">
        <v>4</v>
      </c>
      <c r="G92" s="16">
        <v>4</v>
      </c>
      <c r="H92" s="16">
        <v>4</v>
      </c>
      <c r="I92" s="16" t="s">
        <v>12</v>
      </c>
      <c r="J92" s="16">
        <v>30</v>
      </c>
      <c r="K92" s="14"/>
      <c r="L92" s="29" t="s">
        <v>18</v>
      </c>
      <c r="M92" s="29" t="s">
        <v>18</v>
      </c>
      <c r="N92" s="16"/>
      <c r="O92" s="17" t="s">
        <v>0</v>
      </c>
      <c r="P92" s="17">
        <v>30</v>
      </c>
      <c r="Q92" s="199"/>
    </row>
    <row r="93" spans="1:17" x14ac:dyDescent="0.25">
      <c r="A93" s="306"/>
      <c r="B93" s="18">
        <v>5</v>
      </c>
      <c r="C93" s="203"/>
      <c r="D93" s="203"/>
      <c r="E93" s="203"/>
      <c r="F93" s="16">
        <v>5</v>
      </c>
      <c r="G93" s="16">
        <v>5</v>
      </c>
      <c r="H93" s="16">
        <v>5</v>
      </c>
      <c r="I93" s="16" t="s">
        <v>12</v>
      </c>
      <c r="J93" s="16">
        <v>30</v>
      </c>
      <c r="K93" s="29" t="s">
        <v>18</v>
      </c>
      <c r="L93" s="15"/>
      <c r="M93" s="29" t="s">
        <v>18</v>
      </c>
      <c r="N93" s="16"/>
      <c r="O93" s="17" t="s">
        <v>27</v>
      </c>
      <c r="P93" s="17">
        <v>30</v>
      </c>
      <c r="Q93" s="199"/>
    </row>
    <row r="94" spans="1:17" x14ac:dyDescent="0.25">
      <c r="A94" s="306"/>
      <c r="B94" s="18">
        <v>6</v>
      </c>
      <c r="C94" s="203"/>
      <c r="D94" s="203"/>
      <c r="E94" s="203"/>
      <c r="F94" s="16">
        <v>6</v>
      </c>
      <c r="G94" s="16">
        <v>6</v>
      </c>
      <c r="H94" s="16">
        <v>6</v>
      </c>
      <c r="I94" s="16" t="s">
        <v>12</v>
      </c>
      <c r="J94" s="16">
        <v>30</v>
      </c>
      <c r="K94" s="29" t="s">
        <v>18</v>
      </c>
      <c r="L94" s="29" t="s">
        <v>18</v>
      </c>
      <c r="M94" s="39"/>
      <c r="N94" s="16"/>
      <c r="O94" s="17" t="s">
        <v>28</v>
      </c>
      <c r="P94" s="17">
        <v>30</v>
      </c>
      <c r="Q94" s="199"/>
    </row>
    <row r="95" spans="1:17" x14ac:dyDescent="0.25">
      <c r="A95" s="306"/>
      <c r="B95" s="18">
        <v>7</v>
      </c>
      <c r="C95" s="203"/>
      <c r="D95" s="203"/>
      <c r="E95" s="203"/>
      <c r="F95" s="16">
        <v>7</v>
      </c>
      <c r="G95" s="16">
        <v>7</v>
      </c>
      <c r="H95" s="16">
        <v>7</v>
      </c>
      <c r="I95" s="16" t="s">
        <v>12</v>
      </c>
      <c r="J95" s="16">
        <v>30</v>
      </c>
      <c r="K95" s="14"/>
      <c r="L95" s="29" t="s">
        <v>18</v>
      </c>
      <c r="M95" s="29" t="s">
        <v>18</v>
      </c>
      <c r="N95" s="16"/>
      <c r="O95" s="17" t="s">
        <v>0</v>
      </c>
      <c r="P95" s="17">
        <v>30</v>
      </c>
      <c r="Q95" s="199"/>
    </row>
    <row r="96" spans="1:17" x14ac:dyDescent="0.25">
      <c r="A96" s="306"/>
      <c r="B96" s="18">
        <v>8</v>
      </c>
      <c r="C96" s="203"/>
      <c r="D96" s="203"/>
      <c r="E96" s="203"/>
      <c r="F96" s="16">
        <v>8</v>
      </c>
      <c r="G96" s="16">
        <v>8</v>
      </c>
      <c r="H96" s="16">
        <v>8</v>
      </c>
      <c r="I96" s="16" t="s">
        <v>12</v>
      </c>
      <c r="J96" s="16">
        <v>30</v>
      </c>
      <c r="K96" s="29" t="s">
        <v>18</v>
      </c>
      <c r="L96" s="15"/>
      <c r="M96" s="29" t="s">
        <v>18</v>
      </c>
      <c r="N96" s="16"/>
      <c r="O96" s="17" t="s">
        <v>27</v>
      </c>
      <c r="P96" s="17">
        <v>30</v>
      </c>
      <c r="Q96" s="199"/>
    </row>
    <row r="97" spans="1:17" x14ac:dyDescent="0.25">
      <c r="A97" s="306"/>
      <c r="B97" s="18">
        <v>9</v>
      </c>
      <c r="C97" s="203"/>
      <c r="D97" s="203"/>
      <c r="E97" s="203"/>
      <c r="F97" s="16">
        <v>9</v>
      </c>
      <c r="G97" s="16">
        <v>9</v>
      </c>
      <c r="H97" s="16">
        <v>9</v>
      </c>
      <c r="I97" s="16" t="s">
        <v>12</v>
      </c>
      <c r="J97" s="16">
        <v>30</v>
      </c>
      <c r="K97" s="29" t="s">
        <v>18</v>
      </c>
      <c r="L97" s="29" t="s">
        <v>18</v>
      </c>
      <c r="M97" s="39"/>
      <c r="N97" s="16"/>
      <c r="O97" s="17" t="s">
        <v>28</v>
      </c>
      <c r="P97" s="17">
        <v>30</v>
      </c>
      <c r="Q97" s="199"/>
    </row>
    <row r="98" spans="1:17" x14ac:dyDescent="0.25">
      <c r="A98" s="306"/>
      <c r="B98" s="18">
        <v>10</v>
      </c>
      <c r="C98" s="203"/>
      <c r="D98" s="203"/>
      <c r="E98" s="203"/>
      <c r="F98" s="16">
        <v>10</v>
      </c>
      <c r="G98" s="16">
        <v>10</v>
      </c>
      <c r="H98" s="16">
        <v>10</v>
      </c>
      <c r="I98" s="16" t="s">
        <v>12</v>
      </c>
      <c r="J98" s="16">
        <v>30</v>
      </c>
      <c r="K98" s="14"/>
      <c r="L98" s="29" t="s">
        <v>18</v>
      </c>
      <c r="M98" s="29" t="s">
        <v>18</v>
      </c>
      <c r="N98" s="16"/>
      <c r="O98" s="17" t="s">
        <v>0</v>
      </c>
      <c r="P98" s="17">
        <v>30</v>
      </c>
      <c r="Q98" s="199"/>
    </row>
    <row r="99" spans="1:17" x14ac:dyDescent="0.25">
      <c r="A99" s="306"/>
      <c r="B99" s="18">
        <v>11</v>
      </c>
      <c r="C99" s="203"/>
      <c r="D99" s="203"/>
      <c r="E99" s="203"/>
      <c r="F99" s="16">
        <v>11</v>
      </c>
      <c r="G99" s="16">
        <v>11</v>
      </c>
      <c r="H99" s="16">
        <v>11</v>
      </c>
      <c r="I99" s="16" t="s">
        <v>12</v>
      </c>
      <c r="J99" s="16">
        <v>30</v>
      </c>
      <c r="K99" s="29" t="s">
        <v>18</v>
      </c>
      <c r="L99" s="15"/>
      <c r="M99" s="29" t="s">
        <v>18</v>
      </c>
      <c r="N99" s="16"/>
      <c r="O99" s="17" t="s">
        <v>27</v>
      </c>
      <c r="P99" s="17">
        <v>30</v>
      </c>
      <c r="Q99" s="199"/>
    </row>
    <row r="100" spans="1:17" x14ac:dyDescent="0.25">
      <c r="A100" s="306"/>
      <c r="B100" s="18">
        <v>12</v>
      </c>
      <c r="C100" s="203"/>
      <c r="D100" s="203"/>
      <c r="E100" s="203"/>
      <c r="F100" s="16">
        <v>12</v>
      </c>
      <c r="G100" s="16">
        <v>12</v>
      </c>
      <c r="H100" s="16">
        <v>12</v>
      </c>
      <c r="I100" s="16" t="s">
        <v>12</v>
      </c>
      <c r="J100" s="16">
        <v>30</v>
      </c>
      <c r="K100" s="29" t="s">
        <v>18</v>
      </c>
      <c r="L100" s="29" t="s">
        <v>18</v>
      </c>
      <c r="M100" s="39"/>
      <c r="N100" s="16"/>
      <c r="O100" s="17" t="s">
        <v>28</v>
      </c>
      <c r="P100" s="17">
        <v>30</v>
      </c>
      <c r="Q100" s="199"/>
    </row>
    <row r="101" spans="1:17" x14ac:dyDescent="0.25">
      <c r="A101" s="306"/>
      <c r="B101" s="18">
        <v>13</v>
      </c>
      <c r="C101" s="203"/>
      <c r="D101" s="203"/>
      <c r="E101" s="203"/>
      <c r="F101" s="16">
        <v>13</v>
      </c>
      <c r="G101" s="16">
        <v>13</v>
      </c>
      <c r="H101" s="16">
        <v>13</v>
      </c>
      <c r="I101" s="16" t="s">
        <v>12</v>
      </c>
      <c r="J101" s="16">
        <v>30</v>
      </c>
      <c r="K101" s="14"/>
      <c r="L101" s="29" t="s">
        <v>18</v>
      </c>
      <c r="M101" s="29" t="s">
        <v>18</v>
      </c>
      <c r="N101" s="16"/>
      <c r="O101" s="17" t="s">
        <v>0</v>
      </c>
      <c r="P101" s="17">
        <v>30</v>
      </c>
      <c r="Q101" s="199"/>
    </row>
    <row r="102" spans="1:17" x14ac:dyDescent="0.25">
      <c r="A102" s="306"/>
      <c r="B102" s="18">
        <v>14</v>
      </c>
      <c r="C102" s="203"/>
      <c r="D102" s="203"/>
      <c r="E102" s="203"/>
      <c r="F102" s="16">
        <v>14</v>
      </c>
      <c r="G102" s="16">
        <v>14</v>
      </c>
      <c r="H102" s="16">
        <v>14</v>
      </c>
      <c r="I102" s="16" t="s">
        <v>12</v>
      </c>
      <c r="J102" s="16">
        <v>30</v>
      </c>
      <c r="K102" s="29" t="s">
        <v>18</v>
      </c>
      <c r="L102" s="15"/>
      <c r="M102" s="29" t="s">
        <v>18</v>
      </c>
      <c r="N102" s="16"/>
      <c r="O102" s="17" t="s">
        <v>27</v>
      </c>
      <c r="P102" s="17">
        <v>30</v>
      </c>
      <c r="Q102" s="199"/>
    </row>
    <row r="103" spans="1:17" ht="15" customHeight="1" x14ac:dyDescent="0.25">
      <c r="A103" s="306"/>
      <c r="B103" s="18">
        <v>15</v>
      </c>
      <c r="C103" s="203"/>
      <c r="D103" s="203"/>
      <c r="E103" s="203"/>
      <c r="F103" s="16">
        <v>15</v>
      </c>
      <c r="G103" s="16">
        <v>15</v>
      </c>
      <c r="H103" s="16">
        <v>15</v>
      </c>
      <c r="I103" s="16" t="s">
        <v>12</v>
      </c>
      <c r="J103" s="16">
        <v>30</v>
      </c>
      <c r="K103" s="29" t="s">
        <v>18</v>
      </c>
      <c r="L103" s="29" t="s">
        <v>18</v>
      </c>
      <c r="M103" s="39"/>
      <c r="N103" s="16"/>
      <c r="O103" s="17" t="s">
        <v>28</v>
      </c>
      <c r="P103" s="17">
        <v>30</v>
      </c>
      <c r="Q103" s="199"/>
    </row>
    <row r="104" spans="1:17" ht="15.75" thickBot="1" x14ac:dyDescent="0.3">
      <c r="A104" s="307"/>
      <c r="B104" s="33">
        <v>16</v>
      </c>
      <c r="C104" s="57"/>
      <c r="D104" s="57"/>
      <c r="E104" s="57"/>
      <c r="F104" s="34">
        <v>16</v>
      </c>
      <c r="G104" s="34">
        <v>16</v>
      </c>
      <c r="H104" s="34">
        <v>16</v>
      </c>
      <c r="I104" s="34" t="s">
        <v>12</v>
      </c>
      <c r="J104" s="34">
        <v>30</v>
      </c>
      <c r="K104" s="44"/>
      <c r="L104" s="45" t="s">
        <v>18</v>
      </c>
      <c r="M104" s="45" t="s">
        <v>18</v>
      </c>
      <c r="N104" s="34"/>
      <c r="O104" s="47" t="s">
        <v>0</v>
      </c>
      <c r="P104" s="47">
        <v>30</v>
      </c>
      <c r="Q104" s="200"/>
    </row>
    <row r="105" spans="1:17" ht="15" customHeight="1" thickBot="1" x14ac:dyDescent="0.3"/>
    <row r="106" spans="1:17" ht="18" customHeight="1" x14ac:dyDescent="0.25">
      <c r="A106" s="305" t="s">
        <v>194</v>
      </c>
      <c r="B106" s="290"/>
      <c r="C106" s="323"/>
      <c r="D106" s="323"/>
      <c r="E106" s="323"/>
      <c r="F106" s="323"/>
      <c r="G106" s="323"/>
      <c r="H106" s="323"/>
      <c r="I106" s="323"/>
      <c r="J106" s="324"/>
      <c r="K106" s="326" t="s">
        <v>33</v>
      </c>
      <c r="L106" s="327"/>
      <c r="M106" s="328"/>
      <c r="N106" s="204" t="s">
        <v>197</v>
      </c>
      <c r="O106" s="205" t="s">
        <v>34</v>
      </c>
      <c r="P106" s="206" t="e">
        <f>ROUNDUP(N106*0.95,0)</f>
        <v>#VALUE!</v>
      </c>
      <c r="Q106" s="269" t="s">
        <v>125</v>
      </c>
    </row>
    <row r="107" spans="1:17" ht="16.149999999999999" customHeight="1" x14ac:dyDescent="0.25">
      <c r="A107" s="306"/>
      <c r="B107" s="296"/>
      <c r="C107" s="297"/>
      <c r="D107" s="297"/>
      <c r="E107" s="297"/>
      <c r="F107" s="297"/>
      <c r="G107" s="297"/>
      <c r="H107" s="297"/>
      <c r="I107" s="297"/>
      <c r="J107" s="298"/>
      <c r="K107" s="309" t="s">
        <v>35</v>
      </c>
      <c r="L107" s="310"/>
      <c r="M107" s="325"/>
      <c r="N107" s="201"/>
      <c r="O107" s="288" t="s">
        <v>29</v>
      </c>
      <c r="P107" s="329"/>
      <c r="Q107" s="218"/>
    </row>
    <row r="108" spans="1:17" ht="16.899999999999999" customHeight="1" x14ac:dyDescent="0.25">
      <c r="A108" s="306"/>
      <c r="B108" s="299" t="s">
        <v>122</v>
      </c>
      <c r="C108" s="312" t="s">
        <v>110</v>
      </c>
      <c r="D108" s="312" t="s">
        <v>47</v>
      </c>
      <c r="E108" s="312" t="s">
        <v>160</v>
      </c>
      <c r="F108" s="53" t="s">
        <v>38</v>
      </c>
      <c r="G108" s="53" t="s">
        <v>112</v>
      </c>
      <c r="H108" s="293" t="s">
        <v>26</v>
      </c>
      <c r="I108" s="294"/>
      <c r="J108" s="295"/>
      <c r="K108" s="301" t="s">
        <v>114</v>
      </c>
      <c r="L108" s="330"/>
      <c r="M108" s="331"/>
      <c r="N108" s="303" t="s">
        <v>115</v>
      </c>
      <c r="O108" s="97" t="str">
        <f>A106</f>
        <v>CLU 5</v>
      </c>
      <c r="P108" s="97" t="s">
        <v>120</v>
      </c>
      <c r="Q108" s="268" t="s">
        <v>149</v>
      </c>
    </row>
    <row r="109" spans="1:17" ht="15" customHeight="1" x14ac:dyDescent="0.25">
      <c r="A109" s="306"/>
      <c r="B109" s="300"/>
      <c r="C109" s="313"/>
      <c r="D109" s="313"/>
      <c r="E109" s="313"/>
      <c r="F109" s="53" t="s">
        <v>111</v>
      </c>
      <c r="G109" s="53" t="s">
        <v>111</v>
      </c>
      <c r="H109" s="53" t="s">
        <v>111</v>
      </c>
      <c r="I109" s="53" t="s">
        <v>113</v>
      </c>
      <c r="J109" s="53" t="s">
        <v>116</v>
      </c>
      <c r="K109" s="37" t="s">
        <v>13</v>
      </c>
      <c r="L109" s="37" t="s">
        <v>14</v>
      </c>
      <c r="M109" s="37" t="s">
        <v>15</v>
      </c>
      <c r="N109" s="304"/>
      <c r="O109" s="38" t="s">
        <v>104</v>
      </c>
      <c r="P109" s="202" t="s">
        <v>116</v>
      </c>
      <c r="Q109" s="198" t="s">
        <v>161</v>
      </c>
    </row>
    <row r="110" spans="1:17" x14ac:dyDescent="0.25">
      <c r="A110" s="306"/>
      <c r="B110" s="18">
        <v>1</v>
      </c>
      <c r="C110" s="203"/>
      <c r="D110" s="203"/>
      <c r="E110" s="203"/>
      <c r="F110" s="16">
        <v>1</v>
      </c>
      <c r="G110" s="16">
        <v>1</v>
      </c>
      <c r="H110" s="16">
        <v>1</v>
      </c>
      <c r="I110" s="16" t="s">
        <v>12</v>
      </c>
      <c r="J110" s="16">
        <v>30</v>
      </c>
      <c r="K110" s="29" t="s">
        <v>18</v>
      </c>
      <c r="L110" s="15"/>
      <c r="M110" s="29" t="s">
        <v>18</v>
      </c>
      <c r="N110" s="16"/>
      <c r="O110" s="17" t="s">
        <v>0</v>
      </c>
      <c r="P110" s="17">
        <v>30</v>
      </c>
      <c r="Q110" s="199"/>
    </row>
    <row r="111" spans="1:17" x14ac:dyDescent="0.25">
      <c r="A111" s="306"/>
      <c r="B111" s="18">
        <v>2</v>
      </c>
      <c r="C111" s="203"/>
      <c r="D111" s="203"/>
      <c r="E111" s="203"/>
      <c r="F111" s="16">
        <v>2</v>
      </c>
      <c r="G111" s="16">
        <v>2</v>
      </c>
      <c r="H111" s="16">
        <v>2</v>
      </c>
      <c r="I111" s="16" t="s">
        <v>12</v>
      </c>
      <c r="J111" s="16">
        <v>30</v>
      </c>
      <c r="K111" s="29" t="s">
        <v>18</v>
      </c>
      <c r="L111" s="29" t="s">
        <v>18</v>
      </c>
      <c r="M111" s="39"/>
      <c r="N111" s="16"/>
      <c r="O111" s="17" t="s">
        <v>27</v>
      </c>
      <c r="P111" s="17">
        <v>30</v>
      </c>
      <c r="Q111" s="199"/>
    </row>
    <row r="112" spans="1:17" x14ac:dyDescent="0.25">
      <c r="A112" s="306"/>
      <c r="B112" s="18">
        <v>3</v>
      </c>
      <c r="C112" s="203"/>
      <c r="D112" s="203"/>
      <c r="E112" s="203"/>
      <c r="F112" s="16">
        <v>3</v>
      </c>
      <c r="G112" s="16">
        <v>3</v>
      </c>
      <c r="H112" s="16">
        <v>3</v>
      </c>
      <c r="I112" s="16" t="s">
        <v>12</v>
      </c>
      <c r="J112" s="16">
        <v>30</v>
      </c>
      <c r="K112" s="14"/>
      <c r="L112" s="29" t="s">
        <v>18</v>
      </c>
      <c r="M112" s="29" t="s">
        <v>18</v>
      </c>
      <c r="N112" s="16"/>
      <c r="O112" s="17" t="s">
        <v>28</v>
      </c>
      <c r="P112" s="17">
        <v>30</v>
      </c>
      <c r="Q112" s="199"/>
    </row>
    <row r="113" spans="1:17" x14ac:dyDescent="0.25">
      <c r="A113" s="306"/>
      <c r="B113" s="18">
        <v>4</v>
      </c>
      <c r="C113" s="203"/>
      <c r="D113" s="203"/>
      <c r="E113" s="203"/>
      <c r="F113" s="16">
        <v>4</v>
      </c>
      <c r="G113" s="16">
        <v>4</v>
      </c>
      <c r="H113" s="16">
        <v>4</v>
      </c>
      <c r="I113" s="16" t="s">
        <v>12</v>
      </c>
      <c r="J113" s="16">
        <v>30</v>
      </c>
      <c r="K113" s="29" t="s">
        <v>18</v>
      </c>
      <c r="L113" s="15"/>
      <c r="M113" s="29" t="s">
        <v>18</v>
      </c>
      <c r="N113" s="16"/>
      <c r="O113" s="17" t="s">
        <v>0</v>
      </c>
      <c r="P113" s="17">
        <v>30</v>
      </c>
      <c r="Q113" s="199"/>
    </row>
    <row r="114" spans="1:17" x14ac:dyDescent="0.25">
      <c r="A114" s="306"/>
      <c r="B114" s="18">
        <v>5</v>
      </c>
      <c r="C114" s="203"/>
      <c r="D114" s="203"/>
      <c r="E114" s="203"/>
      <c r="F114" s="16">
        <v>5</v>
      </c>
      <c r="G114" s="16">
        <v>5</v>
      </c>
      <c r="H114" s="16">
        <v>5</v>
      </c>
      <c r="I114" s="16" t="s">
        <v>12</v>
      </c>
      <c r="J114" s="16">
        <v>30</v>
      </c>
      <c r="K114" s="29" t="s">
        <v>18</v>
      </c>
      <c r="L114" s="29" t="s">
        <v>18</v>
      </c>
      <c r="M114" s="39"/>
      <c r="N114" s="16"/>
      <c r="O114" s="17" t="s">
        <v>27</v>
      </c>
      <c r="P114" s="17">
        <v>30</v>
      </c>
      <c r="Q114" s="199"/>
    </row>
    <row r="115" spans="1:17" x14ac:dyDescent="0.25">
      <c r="A115" s="306"/>
      <c r="B115" s="18">
        <v>6</v>
      </c>
      <c r="C115" s="203"/>
      <c r="D115" s="203"/>
      <c r="E115" s="203"/>
      <c r="F115" s="16">
        <v>6</v>
      </c>
      <c r="G115" s="16">
        <v>6</v>
      </c>
      <c r="H115" s="16">
        <v>6</v>
      </c>
      <c r="I115" s="16" t="s">
        <v>12</v>
      </c>
      <c r="J115" s="16">
        <v>30</v>
      </c>
      <c r="K115" s="14"/>
      <c r="L115" s="29" t="s">
        <v>18</v>
      </c>
      <c r="M115" s="29" t="s">
        <v>18</v>
      </c>
      <c r="N115" s="16"/>
      <c r="O115" s="17" t="s">
        <v>28</v>
      </c>
      <c r="P115" s="17">
        <v>30</v>
      </c>
      <c r="Q115" s="199"/>
    </row>
    <row r="116" spans="1:17" x14ac:dyDescent="0.25">
      <c r="A116" s="306"/>
      <c r="B116" s="18">
        <v>7</v>
      </c>
      <c r="C116" s="203"/>
      <c r="D116" s="203"/>
      <c r="E116" s="203"/>
      <c r="F116" s="16">
        <v>7</v>
      </c>
      <c r="G116" s="16">
        <v>7</v>
      </c>
      <c r="H116" s="16">
        <v>7</v>
      </c>
      <c r="I116" s="16" t="s">
        <v>12</v>
      </c>
      <c r="J116" s="16">
        <v>30</v>
      </c>
      <c r="K116" s="29" t="s">
        <v>18</v>
      </c>
      <c r="L116" s="15"/>
      <c r="M116" s="29" t="s">
        <v>18</v>
      </c>
      <c r="N116" s="16"/>
      <c r="O116" s="17" t="s">
        <v>0</v>
      </c>
      <c r="P116" s="17">
        <v>30</v>
      </c>
      <c r="Q116" s="199"/>
    </row>
    <row r="117" spans="1:17" x14ac:dyDescent="0.25">
      <c r="A117" s="306"/>
      <c r="B117" s="18">
        <v>8</v>
      </c>
      <c r="C117" s="203"/>
      <c r="D117" s="203"/>
      <c r="E117" s="203"/>
      <c r="F117" s="16">
        <v>8</v>
      </c>
      <c r="G117" s="16">
        <v>8</v>
      </c>
      <c r="H117" s="16">
        <v>8</v>
      </c>
      <c r="I117" s="16" t="s">
        <v>12</v>
      </c>
      <c r="J117" s="16">
        <v>30</v>
      </c>
      <c r="K117" s="29" t="s">
        <v>18</v>
      </c>
      <c r="L117" s="29" t="s">
        <v>18</v>
      </c>
      <c r="M117" s="39"/>
      <c r="N117" s="16"/>
      <c r="O117" s="17" t="s">
        <v>27</v>
      </c>
      <c r="P117" s="17">
        <v>30</v>
      </c>
      <c r="Q117" s="199"/>
    </row>
    <row r="118" spans="1:17" x14ac:dyDescent="0.25">
      <c r="A118" s="306"/>
      <c r="B118" s="18">
        <v>9</v>
      </c>
      <c r="C118" s="203"/>
      <c r="D118" s="203"/>
      <c r="E118" s="203"/>
      <c r="F118" s="16">
        <v>9</v>
      </c>
      <c r="G118" s="16">
        <v>9</v>
      </c>
      <c r="H118" s="16">
        <v>9</v>
      </c>
      <c r="I118" s="16" t="s">
        <v>12</v>
      </c>
      <c r="J118" s="16">
        <v>30</v>
      </c>
      <c r="K118" s="14"/>
      <c r="L118" s="29" t="s">
        <v>18</v>
      </c>
      <c r="M118" s="29" t="s">
        <v>18</v>
      </c>
      <c r="N118" s="16"/>
      <c r="O118" s="17" t="s">
        <v>28</v>
      </c>
      <c r="P118" s="17">
        <v>30</v>
      </c>
      <c r="Q118" s="199"/>
    </row>
    <row r="119" spans="1:17" x14ac:dyDescent="0.25">
      <c r="A119" s="306"/>
      <c r="B119" s="18">
        <v>10</v>
      </c>
      <c r="C119" s="203"/>
      <c r="D119" s="203"/>
      <c r="E119" s="203"/>
      <c r="F119" s="16">
        <v>10</v>
      </c>
      <c r="G119" s="16">
        <v>10</v>
      </c>
      <c r="H119" s="16">
        <v>10</v>
      </c>
      <c r="I119" s="16" t="s">
        <v>12</v>
      </c>
      <c r="J119" s="16">
        <v>30</v>
      </c>
      <c r="K119" s="29" t="s">
        <v>18</v>
      </c>
      <c r="L119" s="15"/>
      <c r="M119" s="29" t="s">
        <v>18</v>
      </c>
      <c r="N119" s="16"/>
      <c r="O119" s="17" t="s">
        <v>0</v>
      </c>
      <c r="P119" s="17">
        <v>30</v>
      </c>
      <c r="Q119" s="199"/>
    </row>
    <row r="120" spans="1:17" x14ac:dyDescent="0.25">
      <c r="A120" s="306"/>
      <c r="B120" s="18">
        <v>11</v>
      </c>
      <c r="C120" s="203"/>
      <c r="D120" s="203"/>
      <c r="E120" s="203"/>
      <c r="F120" s="16">
        <v>11</v>
      </c>
      <c r="G120" s="16">
        <v>11</v>
      </c>
      <c r="H120" s="16">
        <v>11</v>
      </c>
      <c r="I120" s="16" t="s">
        <v>12</v>
      </c>
      <c r="J120" s="16">
        <v>30</v>
      </c>
      <c r="K120" s="29" t="s">
        <v>18</v>
      </c>
      <c r="L120" s="29" t="s">
        <v>18</v>
      </c>
      <c r="M120" s="39"/>
      <c r="N120" s="16"/>
      <c r="O120" s="17" t="s">
        <v>27</v>
      </c>
      <c r="P120" s="17">
        <v>30</v>
      </c>
      <c r="Q120" s="199"/>
    </row>
    <row r="121" spans="1:17" x14ac:dyDescent="0.25">
      <c r="A121" s="306"/>
      <c r="B121" s="18">
        <v>12</v>
      </c>
      <c r="C121" s="203"/>
      <c r="D121" s="203"/>
      <c r="E121" s="203"/>
      <c r="F121" s="16">
        <v>12</v>
      </c>
      <c r="G121" s="16">
        <v>12</v>
      </c>
      <c r="H121" s="16">
        <v>12</v>
      </c>
      <c r="I121" s="16" t="s">
        <v>12</v>
      </c>
      <c r="J121" s="16">
        <v>30</v>
      </c>
      <c r="K121" s="14"/>
      <c r="L121" s="29" t="s">
        <v>18</v>
      </c>
      <c r="M121" s="29" t="s">
        <v>18</v>
      </c>
      <c r="N121" s="16"/>
      <c r="O121" s="17" t="s">
        <v>28</v>
      </c>
      <c r="P121" s="17">
        <v>30</v>
      </c>
      <c r="Q121" s="199"/>
    </row>
    <row r="122" spans="1:17" x14ac:dyDescent="0.25">
      <c r="A122" s="306"/>
      <c r="B122" s="18">
        <v>13</v>
      </c>
      <c r="C122" s="203"/>
      <c r="D122" s="203"/>
      <c r="E122" s="203"/>
      <c r="F122" s="16">
        <v>13</v>
      </c>
      <c r="G122" s="16">
        <v>13</v>
      </c>
      <c r="H122" s="16">
        <v>13</v>
      </c>
      <c r="I122" s="16" t="s">
        <v>12</v>
      </c>
      <c r="J122" s="16">
        <v>30</v>
      </c>
      <c r="K122" s="29" t="s">
        <v>18</v>
      </c>
      <c r="L122" s="15"/>
      <c r="M122" s="29" t="s">
        <v>18</v>
      </c>
      <c r="N122" s="16"/>
      <c r="O122" s="17" t="s">
        <v>0</v>
      </c>
      <c r="P122" s="17">
        <v>30</v>
      </c>
      <c r="Q122" s="199"/>
    </row>
    <row r="123" spans="1:17" x14ac:dyDescent="0.25">
      <c r="A123" s="306"/>
      <c r="B123" s="18">
        <v>14</v>
      </c>
      <c r="C123" s="203"/>
      <c r="D123" s="203"/>
      <c r="E123" s="203"/>
      <c r="F123" s="16">
        <v>14</v>
      </c>
      <c r="G123" s="16">
        <v>14</v>
      </c>
      <c r="H123" s="16">
        <v>14</v>
      </c>
      <c r="I123" s="16" t="s">
        <v>12</v>
      </c>
      <c r="J123" s="16">
        <v>30</v>
      </c>
      <c r="K123" s="29" t="s">
        <v>18</v>
      </c>
      <c r="L123" s="29" t="s">
        <v>18</v>
      </c>
      <c r="M123" s="39"/>
      <c r="N123" s="16"/>
      <c r="O123" s="17" t="s">
        <v>27</v>
      </c>
      <c r="P123" s="17">
        <v>30</v>
      </c>
      <c r="Q123" s="199"/>
    </row>
    <row r="124" spans="1:17" ht="15" customHeight="1" thickBot="1" x14ac:dyDescent="0.3">
      <c r="A124" s="306"/>
      <c r="B124" s="18">
        <v>15</v>
      </c>
      <c r="C124" s="203"/>
      <c r="D124" s="203"/>
      <c r="E124" s="203"/>
      <c r="F124" s="16">
        <v>15</v>
      </c>
      <c r="G124" s="16">
        <v>15</v>
      </c>
      <c r="H124" s="16">
        <v>15</v>
      </c>
      <c r="I124" s="16" t="s">
        <v>12</v>
      </c>
      <c r="J124" s="16">
        <v>30</v>
      </c>
      <c r="K124" s="44"/>
      <c r="L124" s="45" t="s">
        <v>18</v>
      </c>
      <c r="M124" s="45" t="s">
        <v>18</v>
      </c>
      <c r="N124" s="16"/>
      <c r="O124" s="17" t="s">
        <v>28</v>
      </c>
      <c r="P124" s="17">
        <v>30</v>
      </c>
      <c r="Q124" s="199"/>
    </row>
    <row r="125" spans="1:17" ht="15.75" thickBot="1" x14ac:dyDescent="0.3">
      <c r="A125" s="307"/>
      <c r="B125" s="33">
        <v>16</v>
      </c>
      <c r="C125" s="57"/>
      <c r="D125" s="57"/>
      <c r="E125" s="57"/>
      <c r="F125" s="34">
        <v>16</v>
      </c>
      <c r="G125" s="34">
        <v>16</v>
      </c>
      <c r="H125" s="34">
        <v>16</v>
      </c>
      <c r="I125" s="34" t="s">
        <v>12</v>
      </c>
      <c r="J125" s="34">
        <v>30</v>
      </c>
      <c r="K125" s="29" t="s">
        <v>18</v>
      </c>
      <c r="L125" s="15"/>
      <c r="M125" s="29" t="s">
        <v>18</v>
      </c>
      <c r="N125" s="34"/>
      <c r="O125" s="47" t="s">
        <v>0</v>
      </c>
      <c r="P125" s="47">
        <v>30</v>
      </c>
      <c r="Q125" s="200"/>
    </row>
    <row r="126" spans="1:17" ht="15" customHeight="1" thickBot="1" x14ac:dyDescent="0.3"/>
    <row r="127" spans="1:17" ht="18" customHeight="1" x14ac:dyDescent="0.25">
      <c r="A127" s="305" t="s">
        <v>198</v>
      </c>
      <c r="B127" s="290"/>
      <c r="C127" s="323"/>
      <c r="D127" s="323"/>
      <c r="E127" s="323"/>
      <c r="F127" s="323"/>
      <c r="G127" s="323"/>
      <c r="H127" s="323"/>
      <c r="I127" s="323"/>
      <c r="J127" s="324"/>
      <c r="K127" s="326" t="s">
        <v>33</v>
      </c>
      <c r="L127" s="327"/>
      <c r="M127" s="328"/>
      <c r="N127" s="204" t="s">
        <v>197</v>
      </c>
      <c r="O127" s="205" t="s">
        <v>34</v>
      </c>
      <c r="P127" s="206" t="e">
        <f>ROUNDUP(N127*0.95,0)</f>
        <v>#VALUE!</v>
      </c>
      <c r="Q127" s="269" t="s">
        <v>125</v>
      </c>
    </row>
    <row r="128" spans="1:17" ht="16.149999999999999" customHeight="1" x14ac:dyDescent="0.25">
      <c r="A128" s="306"/>
      <c r="B128" s="296"/>
      <c r="C128" s="297"/>
      <c r="D128" s="297"/>
      <c r="E128" s="297"/>
      <c r="F128" s="297"/>
      <c r="G128" s="297"/>
      <c r="H128" s="297"/>
      <c r="I128" s="297"/>
      <c r="J128" s="298"/>
      <c r="K128" s="309" t="s">
        <v>35</v>
      </c>
      <c r="L128" s="310"/>
      <c r="M128" s="325"/>
      <c r="N128" s="201"/>
      <c r="O128" s="288" t="s">
        <v>29</v>
      </c>
      <c r="P128" s="329"/>
      <c r="Q128" s="218"/>
    </row>
    <row r="129" spans="1:17" ht="16.899999999999999" customHeight="1" x14ac:dyDescent="0.25">
      <c r="A129" s="306"/>
      <c r="B129" s="299" t="s">
        <v>122</v>
      </c>
      <c r="C129" s="312" t="s">
        <v>110</v>
      </c>
      <c r="D129" s="312" t="s">
        <v>47</v>
      </c>
      <c r="E129" s="312" t="s">
        <v>160</v>
      </c>
      <c r="F129" s="53" t="s">
        <v>38</v>
      </c>
      <c r="G129" s="53" t="s">
        <v>112</v>
      </c>
      <c r="H129" s="293" t="s">
        <v>26</v>
      </c>
      <c r="I129" s="294"/>
      <c r="J129" s="295"/>
      <c r="K129" s="301" t="s">
        <v>114</v>
      </c>
      <c r="L129" s="330"/>
      <c r="M129" s="331"/>
      <c r="N129" s="303" t="s">
        <v>115</v>
      </c>
      <c r="O129" s="97" t="str">
        <f>A127</f>
        <v>CLU 6</v>
      </c>
      <c r="P129" s="97" t="s">
        <v>120</v>
      </c>
      <c r="Q129" s="268" t="s">
        <v>149</v>
      </c>
    </row>
    <row r="130" spans="1:17" ht="15" customHeight="1" x14ac:dyDescent="0.25">
      <c r="A130" s="306"/>
      <c r="B130" s="300"/>
      <c r="C130" s="313"/>
      <c r="D130" s="313"/>
      <c r="E130" s="313"/>
      <c r="F130" s="53" t="s">
        <v>111</v>
      </c>
      <c r="G130" s="53" t="s">
        <v>111</v>
      </c>
      <c r="H130" s="53" t="s">
        <v>111</v>
      </c>
      <c r="I130" s="53" t="s">
        <v>113</v>
      </c>
      <c r="J130" s="53" t="s">
        <v>116</v>
      </c>
      <c r="K130" s="37" t="s">
        <v>13</v>
      </c>
      <c r="L130" s="37" t="s">
        <v>14</v>
      </c>
      <c r="M130" s="37" t="s">
        <v>15</v>
      </c>
      <c r="N130" s="304"/>
      <c r="O130" s="38" t="s">
        <v>104</v>
      </c>
      <c r="P130" s="202" t="s">
        <v>116</v>
      </c>
      <c r="Q130" s="198" t="s">
        <v>161</v>
      </c>
    </row>
    <row r="131" spans="1:17" x14ac:dyDescent="0.25">
      <c r="A131" s="306"/>
      <c r="B131" s="18">
        <v>1</v>
      </c>
      <c r="C131" s="203"/>
      <c r="D131" s="203"/>
      <c r="E131" s="203"/>
      <c r="F131" s="16">
        <v>1</v>
      </c>
      <c r="G131" s="16">
        <v>1</v>
      </c>
      <c r="H131" s="16">
        <v>1</v>
      </c>
      <c r="I131" s="16" t="s">
        <v>12</v>
      </c>
      <c r="J131" s="16">
        <v>30</v>
      </c>
      <c r="K131" s="29" t="s">
        <v>18</v>
      </c>
      <c r="L131" s="29" t="s">
        <v>18</v>
      </c>
      <c r="M131" s="39"/>
      <c r="N131" s="16"/>
      <c r="O131" s="17" t="s">
        <v>0</v>
      </c>
      <c r="P131" s="17">
        <v>30</v>
      </c>
      <c r="Q131" s="199"/>
    </row>
    <row r="132" spans="1:17" x14ac:dyDescent="0.25">
      <c r="A132" s="306"/>
      <c r="B132" s="18">
        <v>2</v>
      </c>
      <c r="C132" s="203"/>
      <c r="D132" s="203"/>
      <c r="E132" s="203"/>
      <c r="F132" s="16">
        <v>2</v>
      </c>
      <c r="G132" s="16">
        <v>2</v>
      </c>
      <c r="H132" s="16">
        <v>2</v>
      </c>
      <c r="I132" s="16" t="s">
        <v>12</v>
      </c>
      <c r="J132" s="16">
        <v>30</v>
      </c>
      <c r="K132" s="14"/>
      <c r="L132" s="29" t="s">
        <v>18</v>
      </c>
      <c r="M132" s="29" t="s">
        <v>18</v>
      </c>
      <c r="N132" s="16"/>
      <c r="O132" s="17" t="s">
        <v>27</v>
      </c>
      <c r="P132" s="17">
        <v>30</v>
      </c>
      <c r="Q132" s="199"/>
    </row>
    <row r="133" spans="1:17" x14ac:dyDescent="0.25">
      <c r="A133" s="306"/>
      <c r="B133" s="18">
        <v>3</v>
      </c>
      <c r="C133" s="203"/>
      <c r="D133" s="203"/>
      <c r="E133" s="203"/>
      <c r="F133" s="16">
        <v>3</v>
      </c>
      <c r="G133" s="16">
        <v>3</v>
      </c>
      <c r="H133" s="16">
        <v>3</v>
      </c>
      <c r="I133" s="16" t="s">
        <v>12</v>
      </c>
      <c r="J133" s="16">
        <v>30</v>
      </c>
      <c r="K133" s="29" t="s">
        <v>18</v>
      </c>
      <c r="L133" s="15"/>
      <c r="M133" s="29" t="s">
        <v>18</v>
      </c>
      <c r="N133" s="16"/>
      <c r="O133" s="17" t="s">
        <v>28</v>
      </c>
      <c r="P133" s="17">
        <v>30</v>
      </c>
      <c r="Q133" s="199"/>
    </row>
    <row r="134" spans="1:17" x14ac:dyDescent="0.25">
      <c r="A134" s="306"/>
      <c r="B134" s="18">
        <v>4</v>
      </c>
      <c r="C134" s="203"/>
      <c r="D134" s="203"/>
      <c r="E134" s="203"/>
      <c r="F134" s="16">
        <v>4</v>
      </c>
      <c r="G134" s="16">
        <v>4</v>
      </c>
      <c r="H134" s="16">
        <v>4</v>
      </c>
      <c r="I134" s="16" t="s">
        <v>12</v>
      </c>
      <c r="J134" s="16">
        <v>30</v>
      </c>
      <c r="K134" s="29" t="s">
        <v>18</v>
      </c>
      <c r="L134" s="29" t="s">
        <v>18</v>
      </c>
      <c r="M134" s="39"/>
      <c r="N134" s="16"/>
      <c r="O134" s="17" t="s">
        <v>0</v>
      </c>
      <c r="P134" s="17">
        <v>30</v>
      </c>
      <c r="Q134" s="199"/>
    </row>
    <row r="135" spans="1:17" x14ac:dyDescent="0.25">
      <c r="A135" s="306"/>
      <c r="B135" s="18">
        <v>5</v>
      </c>
      <c r="C135" s="203"/>
      <c r="D135" s="203"/>
      <c r="E135" s="203"/>
      <c r="F135" s="16">
        <v>5</v>
      </c>
      <c r="G135" s="16">
        <v>5</v>
      </c>
      <c r="H135" s="16">
        <v>5</v>
      </c>
      <c r="I135" s="16" t="s">
        <v>12</v>
      </c>
      <c r="J135" s="16">
        <v>30</v>
      </c>
      <c r="K135" s="14"/>
      <c r="L135" s="29" t="s">
        <v>18</v>
      </c>
      <c r="M135" s="29" t="s">
        <v>18</v>
      </c>
      <c r="N135" s="16"/>
      <c r="O135" s="17" t="s">
        <v>27</v>
      </c>
      <c r="P135" s="17">
        <v>30</v>
      </c>
      <c r="Q135" s="199"/>
    </row>
    <row r="136" spans="1:17" x14ac:dyDescent="0.25">
      <c r="A136" s="306"/>
      <c r="B136" s="18">
        <v>6</v>
      </c>
      <c r="C136" s="203"/>
      <c r="D136" s="203"/>
      <c r="E136" s="203"/>
      <c r="F136" s="16">
        <v>6</v>
      </c>
      <c r="G136" s="16">
        <v>6</v>
      </c>
      <c r="H136" s="16">
        <v>6</v>
      </c>
      <c r="I136" s="16" t="s">
        <v>12</v>
      </c>
      <c r="J136" s="16">
        <v>30</v>
      </c>
      <c r="K136" s="29" t="s">
        <v>18</v>
      </c>
      <c r="L136" s="15"/>
      <c r="M136" s="29" t="s">
        <v>18</v>
      </c>
      <c r="N136" s="16"/>
      <c r="O136" s="17" t="s">
        <v>28</v>
      </c>
      <c r="P136" s="17">
        <v>30</v>
      </c>
      <c r="Q136" s="199"/>
    </row>
    <row r="137" spans="1:17" x14ac:dyDescent="0.25">
      <c r="A137" s="306"/>
      <c r="B137" s="18">
        <v>7</v>
      </c>
      <c r="C137" s="203"/>
      <c r="D137" s="203"/>
      <c r="E137" s="203"/>
      <c r="F137" s="16">
        <v>7</v>
      </c>
      <c r="G137" s="16">
        <v>7</v>
      </c>
      <c r="H137" s="16">
        <v>7</v>
      </c>
      <c r="I137" s="16" t="s">
        <v>12</v>
      </c>
      <c r="J137" s="16">
        <v>30</v>
      </c>
      <c r="K137" s="29" t="s">
        <v>18</v>
      </c>
      <c r="L137" s="29" t="s">
        <v>18</v>
      </c>
      <c r="M137" s="39"/>
      <c r="N137" s="16"/>
      <c r="O137" s="17" t="s">
        <v>0</v>
      </c>
      <c r="P137" s="17">
        <v>30</v>
      </c>
      <c r="Q137" s="199"/>
    </row>
    <row r="138" spans="1:17" x14ac:dyDescent="0.25">
      <c r="A138" s="306"/>
      <c r="B138" s="18">
        <v>8</v>
      </c>
      <c r="C138" s="203"/>
      <c r="D138" s="203"/>
      <c r="E138" s="203"/>
      <c r="F138" s="16">
        <v>8</v>
      </c>
      <c r="G138" s="16">
        <v>8</v>
      </c>
      <c r="H138" s="16">
        <v>8</v>
      </c>
      <c r="I138" s="16" t="s">
        <v>12</v>
      </c>
      <c r="J138" s="16">
        <v>30</v>
      </c>
      <c r="K138" s="14"/>
      <c r="L138" s="29" t="s">
        <v>18</v>
      </c>
      <c r="M138" s="29" t="s">
        <v>18</v>
      </c>
      <c r="N138" s="16"/>
      <c r="O138" s="17" t="s">
        <v>27</v>
      </c>
      <c r="P138" s="17">
        <v>30</v>
      </c>
      <c r="Q138" s="199"/>
    </row>
    <row r="139" spans="1:17" x14ac:dyDescent="0.25">
      <c r="A139" s="306"/>
      <c r="B139" s="18">
        <v>9</v>
      </c>
      <c r="C139" s="203"/>
      <c r="D139" s="203"/>
      <c r="E139" s="203"/>
      <c r="F139" s="16">
        <v>9</v>
      </c>
      <c r="G139" s="16">
        <v>9</v>
      </c>
      <c r="H139" s="16">
        <v>9</v>
      </c>
      <c r="I139" s="16" t="s">
        <v>12</v>
      </c>
      <c r="J139" s="16">
        <v>30</v>
      </c>
      <c r="K139" s="29" t="s">
        <v>18</v>
      </c>
      <c r="L139" s="15"/>
      <c r="M139" s="29" t="s">
        <v>18</v>
      </c>
      <c r="N139" s="16"/>
      <c r="O139" s="17" t="s">
        <v>28</v>
      </c>
      <c r="P139" s="17">
        <v>30</v>
      </c>
      <c r="Q139" s="199"/>
    </row>
    <row r="140" spans="1:17" x14ac:dyDescent="0.25">
      <c r="A140" s="306"/>
      <c r="B140" s="18">
        <v>10</v>
      </c>
      <c r="C140" s="203"/>
      <c r="D140" s="203"/>
      <c r="E140" s="203"/>
      <c r="F140" s="16">
        <v>10</v>
      </c>
      <c r="G140" s="16">
        <v>10</v>
      </c>
      <c r="H140" s="16">
        <v>10</v>
      </c>
      <c r="I140" s="16" t="s">
        <v>12</v>
      </c>
      <c r="J140" s="16">
        <v>30</v>
      </c>
      <c r="K140" s="29" t="s">
        <v>18</v>
      </c>
      <c r="L140" s="29" t="s">
        <v>18</v>
      </c>
      <c r="M140" s="39"/>
      <c r="N140" s="16"/>
      <c r="O140" s="17" t="s">
        <v>0</v>
      </c>
      <c r="P140" s="17">
        <v>30</v>
      </c>
      <c r="Q140" s="199"/>
    </row>
    <row r="141" spans="1:17" x14ac:dyDescent="0.25">
      <c r="A141" s="306"/>
      <c r="B141" s="18">
        <v>11</v>
      </c>
      <c r="C141" s="203"/>
      <c r="D141" s="203"/>
      <c r="E141" s="203"/>
      <c r="F141" s="16">
        <v>11</v>
      </c>
      <c r="G141" s="16">
        <v>11</v>
      </c>
      <c r="H141" s="16">
        <v>11</v>
      </c>
      <c r="I141" s="16" t="s">
        <v>12</v>
      </c>
      <c r="J141" s="16">
        <v>30</v>
      </c>
      <c r="K141" s="14"/>
      <c r="L141" s="29" t="s">
        <v>18</v>
      </c>
      <c r="M141" s="29" t="s">
        <v>18</v>
      </c>
      <c r="N141" s="16"/>
      <c r="O141" s="17" t="s">
        <v>27</v>
      </c>
      <c r="P141" s="17">
        <v>30</v>
      </c>
      <c r="Q141" s="199"/>
    </row>
    <row r="142" spans="1:17" x14ac:dyDescent="0.25">
      <c r="A142" s="306"/>
      <c r="B142" s="18">
        <v>12</v>
      </c>
      <c r="C142" s="203"/>
      <c r="D142" s="203"/>
      <c r="E142" s="203"/>
      <c r="F142" s="16">
        <v>12</v>
      </c>
      <c r="G142" s="16">
        <v>12</v>
      </c>
      <c r="H142" s="16">
        <v>12</v>
      </c>
      <c r="I142" s="16" t="s">
        <v>12</v>
      </c>
      <c r="J142" s="16">
        <v>30</v>
      </c>
      <c r="K142" s="29" t="s">
        <v>18</v>
      </c>
      <c r="L142" s="15"/>
      <c r="M142" s="29" t="s">
        <v>18</v>
      </c>
      <c r="N142" s="16"/>
      <c r="O142" s="17" t="s">
        <v>28</v>
      </c>
      <c r="P142" s="17">
        <v>30</v>
      </c>
      <c r="Q142" s="199"/>
    </row>
    <row r="143" spans="1:17" x14ac:dyDescent="0.25">
      <c r="A143" s="306"/>
      <c r="B143" s="18">
        <v>13</v>
      </c>
      <c r="C143" s="203"/>
      <c r="D143" s="203"/>
      <c r="E143" s="203"/>
      <c r="F143" s="16">
        <v>13</v>
      </c>
      <c r="G143" s="16">
        <v>13</v>
      </c>
      <c r="H143" s="16">
        <v>13</v>
      </c>
      <c r="I143" s="16" t="s">
        <v>12</v>
      </c>
      <c r="J143" s="16">
        <v>30</v>
      </c>
      <c r="K143" s="29" t="s">
        <v>18</v>
      </c>
      <c r="L143" s="29" t="s">
        <v>18</v>
      </c>
      <c r="M143" s="39"/>
      <c r="N143" s="16"/>
      <c r="O143" s="17" t="s">
        <v>0</v>
      </c>
      <c r="P143" s="17">
        <v>30</v>
      </c>
      <c r="Q143" s="199"/>
    </row>
    <row r="144" spans="1:17" ht="15.75" thickBot="1" x14ac:dyDescent="0.3">
      <c r="A144" s="306"/>
      <c r="B144" s="18">
        <v>14</v>
      </c>
      <c r="C144" s="203"/>
      <c r="D144" s="203"/>
      <c r="E144" s="203"/>
      <c r="F144" s="16">
        <v>14</v>
      </c>
      <c r="G144" s="16">
        <v>14</v>
      </c>
      <c r="H144" s="16">
        <v>14</v>
      </c>
      <c r="I144" s="16" t="s">
        <v>12</v>
      </c>
      <c r="J144" s="16">
        <v>30</v>
      </c>
      <c r="K144" s="44"/>
      <c r="L144" s="45" t="s">
        <v>18</v>
      </c>
      <c r="M144" s="45" t="s">
        <v>18</v>
      </c>
      <c r="N144" s="16"/>
      <c r="O144" s="17" t="s">
        <v>27</v>
      </c>
      <c r="P144" s="17">
        <v>30</v>
      </c>
      <c r="Q144" s="199"/>
    </row>
    <row r="145" spans="1:17" ht="15" customHeight="1" x14ac:dyDescent="0.25">
      <c r="A145" s="306"/>
      <c r="B145" s="18">
        <v>15</v>
      </c>
      <c r="C145" s="203"/>
      <c r="D145" s="203"/>
      <c r="E145" s="203"/>
      <c r="F145" s="16">
        <v>15</v>
      </c>
      <c r="G145" s="16">
        <v>15</v>
      </c>
      <c r="H145" s="16">
        <v>15</v>
      </c>
      <c r="I145" s="16" t="s">
        <v>12</v>
      </c>
      <c r="J145" s="16">
        <v>30</v>
      </c>
      <c r="K145" s="29" t="s">
        <v>18</v>
      </c>
      <c r="L145" s="15"/>
      <c r="M145" s="29" t="s">
        <v>18</v>
      </c>
      <c r="N145" s="16"/>
      <c r="O145" s="17" t="s">
        <v>28</v>
      </c>
      <c r="P145" s="17">
        <v>30</v>
      </c>
      <c r="Q145" s="199"/>
    </row>
    <row r="146" spans="1:17" ht="15.75" thickBot="1" x14ac:dyDescent="0.3">
      <c r="A146" s="307"/>
      <c r="B146" s="33">
        <v>16</v>
      </c>
      <c r="C146" s="57"/>
      <c r="D146" s="57"/>
      <c r="E146" s="57"/>
      <c r="F146" s="34">
        <v>16</v>
      </c>
      <c r="G146" s="34">
        <v>16</v>
      </c>
      <c r="H146" s="34">
        <v>16</v>
      </c>
      <c r="I146" s="34" t="s">
        <v>12</v>
      </c>
      <c r="J146" s="34">
        <v>30</v>
      </c>
      <c r="K146" s="29" t="s">
        <v>18</v>
      </c>
      <c r="L146" s="29" t="s">
        <v>18</v>
      </c>
      <c r="M146" s="39"/>
      <c r="N146" s="34"/>
      <c r="O146" s="47" t="s">
        <v>0</v>
      </c>
      <c r="P146" s="47">
        <v>30</v>
      </c>
      <c r="Q146" s="200"/>
    </row>
  </sheetData>
  <mergeCells count="85">
    <mergeCell ref="O128:P128"/>
    <mergeCell ref="B129:B130"/>
    <mergeCell ref="C129:C130"/>
    <mergeCell ref="D129:D130"/>
    <mergeCell ref="E129:E130"/>
    <mergeCell ref="H129:J129"/>
    <mergeCell ref="K129:M129"/>
    <mergeCell ref="N129:N130"/>
    <mergeCell ref="A127:A146"/>
    <mergeCell ref="B127:J127"/>
    <mergeCell ref="K127:M127"/>
    <mergeCell ref="B128:J128"/>
    <mergeCell ref="K128:M128"/>
    <mergeCell ref="O86:P86"/>
    <mergeCell ref="H87:J87"/>
    <mergeCell ref="K87:M87"/>
    <mergeCell ref="N87:N88"/>
    <mergeCell ref="D16:E16"/>
    <mergeCell ref="N24:N25"/>
    <mergeCell ref="O23:P23"/>
    <mergeCell ref="K64:M64"/>
    <mergeCell ref="B65:J65"/>
    <mergeCell ref="K65:M65"/>
    <mergeCell ref="O65:P65"/>
    <mergeCell ref="K66:M66"/>
    <mergeCell ref="N66:N67"/>
    <mergeCell ref="O44:P44"/>
    <mergeCell ref="N45:N46"/>
    <mergeCell ref="E24:E25"/>
    <mergeCell ref="A15:A19"/>
    <mergeCell ref="K24:M24"/>
    <mergeCell ref="K22:M22"/>
    <mergeCell ref="K23:M23"/>
    <mergeCell ref="K85:M85"/>
    <mergeCell ref="K44:M44"/>
    <mergeCell ref="B45:B46"/>
    <mergeCell ref="C45:C46"/>
    <mergeCell ref="D45:D46"/>
    <mergeCell ref="E45:E46"/>
    <mergeCell ref="H45:J45"/>
    <mergeCell ref="K45:M45"/>
    <mergeCell ref="A64:A83"/>
    <mergeCell ref="B64:J64"/>
    <mergeCell ref="B66:B67"/>
    <mergeCell ref="C66:C67"/>
    <mergeCell ref="O107:P107"/>
    <mergeCell ref="E87:E88"/>
    <mergeCell ref="B86:J86"/>
    <mergeCell ref="K86:M86"/>
    <mergeCell ref="A106:A125"/>
    <mergeCell ref="B106:J106"/>
    <mergeCell ref="K106:M106"/>
    <mergeCell ref="D108:D109"/>
    <mergeCell ref="E108:E109"/>
    <mergeCell ref="H108:J108"/>
    <mergeCell ref="K108:M108"/>
    <mergeCell ref="A85:A104"/>
    <mergeCell ref="B87:B88"/>
    <mergeCell ref="C87:C88"/>
    <mergeCell ref="B108:B109"/>
    <mergeCell ref="C108:C109"/>
    <mergeCell ref="N108:N109"/>
    <mergeCell ref="B4:I4"/>
    <mergeCell ref="B5:I5"/>
    <mergeCell ref="B6:I6"/>
    <mergeCell ref="B7:I7"/>
    <mergeCell ref="B85:J85"/>
    <mergeCell ref="D66:D67"/>
    <mergeCell ref="E66:E67"/>
    <mergeCell ref="H66:J66"/>
    <mergeCell ref="B8:I8"/>
    <mergeCell ref="B107:J107"/>
    <mergeCell ref="K107:M107"/>
    <mergeCell ref="D87:D88"/>
    <mergeCell ref="B43:J43"/>
    <mergeCell ref="K43:M43"/>
    <mergeCell ref="B44:J44"/>
    <mergeCell ref="A43:A62"/>
    <mergeCell ref="A22:A41"/>
    <mergeCell ref="B22:J22"/>
    <mergeCell ref="B24:B25"/>
    <mergeCell ref="C24:C25"/>
    <mergeCell ref="D24:D25"/>
    <mergeCell ref="H24:J24"/>
    <mergeCell ref="B23:J23"/>
  </mergeCells>
  <pageMargins left="0.70866141732283472" right="0.70866141732283472" top="0.55118110236220474" bottom="0.35433070866141736" header="0.31496062992125984" footer="0.31496062992125984"/>
  <pageSetup paperSize="9" scale="63" fitToHeight="0" orientation="landscape" r:id="rId1"/>
  <rowBreaks count="2" manualBreakCount="2">
    <brk id="41" max="16" man="1"/>
    <brk id="83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89978-619A-40B4-983D-111FB20AA56E}">
  <sheetPr>
    <pageSetUpPr fitToPage="1"/>
  </sheetPr>
  <dimension ref="A3:Q146"/>
  <sheetViews>
    <sheetView zoomScale="85" zoomScaleNormal="85" workbookViewId="0">
      <selection activeCell="S41" sqref="S41"/>
    </sheetView>
  </sheetViews>
  <sheetFormatPr defaultColWidth="8.85546875" defaultRowHeight="15" x14ac:dyDescent="0.25"/>
  <cols>
    <col min="1" max="1" width="20" customWidth="1"/>
    <col min="2" max="2" width="13.42578125" customWidth="1"/>
    <col min="3" max="3" width="22.140625" customWidth="1"/>
    <col min="4" max="5" width="13.42578125" customWidth="1"/>
    <col min="6" max="6" width="7.42578125" bestFit="1" customWidth="1"/>
    <col min="7" max="7" width="12.28515625" bestFit="1" customWidth="1"/>
    <col min="8" max="8" width="7.42578125" bestFit="1" customWidth="1"/>
    <col min="9" max="9" width="6.140625" bestFit="1" customWidth="1"/>
    <col min="10" max="10" width="13.85546875" bestFit="1" customWidth="1"/>
    <col min="11" max="13" width="4.7109375" customWidth="1"/>
    <col min="14" max="14" width="15.5703125" bestFit="1" customWidth="1"/>
    <col min="15" max="15" width="12.7109375" bestFit="1" customWidth="1"/>
    <col min="16" max="16" width="13.5703125" customWidth="1"/>
    <col min="17" max="17" width="19.42578125" bestFit="1" customWidth="1"/>
  </cols>
  <sheetData>
    <row r="3" spans="1:9" ht="15.75" thickBot="1" x14ac:dyDescent="0.3"/>
    <row r="4" spans="1:9" ht="15.75" x14ac:dyDescent="0.25">
      <c r="A4" s="263" t="s">
        <v>162</v>
      </c>
      <c r="B4" s="284">
        <f>'Järjestelmä Tiedot'!B7</f>
        <v>0</v>
      </c>
      <c r="C4" s="284"/>
      <c r="D4" s="284"/>
      <c r="E4" s="284"/>
      <c r="F4" s="284"/>
      <c r="G4" s="284"/>
      <c r="H4" s="284"/>
      <c r="I4" s="285"/>
    </row>
    <row r="5" spans="1:9" ht="15.75" x14ac:dyDescent="0.25">
      <c r="A5" s="237" t="s">
        <v>111</v>
      </c>
      <c r="B5" s="286">
        <f>'Järjestelmä Tiedot'!B8</f>
        <v>0</v>
      </c>
      <c r="C5" s="286"/>
      <c r="D5" s="286"/>
      <c r="E5" s="286"/>
      <c r="F5" s="286"/>
      <c r="G5" s="286"/>
      <c r="H5" s="286"/>
      <c r="I5" s="287"/>
    </row>
    <row r="6" spans="1:9" ht="15.75" x14ac:dyDescent="0.25">
      <c r="A6" s="237" t="s">
        <v>177</v>
      </c>
      <c r="B6" s="286">
        <f>'Järjestelmä Tiedot'!B9</f>
        <v>0</v>
      </c>
      <c r="C6" s="286"/>
      <c r="D6" s="286"/>
      <c r="E6" s="286"/>
      <c r="F6" s="286"/>
      <c r="G6" s="286"/>
      <c r="H6" s="286"/>
      <c r="I6" s="287"/>
    </row>
    <row r="7" spans="1:9" ht="15.75" customHeight="1" x14ac:dyDescent="0.25">
      <c r="A7" s="237" t="s">
        <v>109</v>
      </c>
      <c r="B7" s="286">
        <f>'Järjestelmä Tiedot'!B11</f>
        <v>0</v>
      </c>
      <c r="C7" s="286"/>
      <c r="D7" s="286"/>
      <c r="E7" s="286"/>
      <c r="F7" s="286"/>
      <c r="G7" s="286"/>
      <c r="H7" s="286"/>
      <c r="I7" s="287"/>
    </row>
    <row r="8" spans="1:9" ht="39.75" customHeight="1" x14ac:dyDescent="0.25">
      <c r="A8" s="237" t="s">
        <v>174</v>
      </c>
      <c r="B8" s="286"/>
      <c r="C8" s="286"/>
      <c r="D8" s="286"/>
      <c r="E8" s="286"/>
      <c r="F8" s="286"/>
      <c r="G8" s="286"/>
      <c r="H8" s="286"/>
      <c r="I8" s="287"/>
    </row>
    <row r="9" spans="1:9" ht="15.75" x14ac:dyDescent="0.25">
      <c r="A9" s="243"/>
      <c r="B9" s="244"/>
      <c r="C9" s="244"/>
      <c r="D9" s="244"/>
      <c r="E9" s="244"/>
      <c r="F9" s="244"/>
      <c r="G9" s="244"/>
      <c r="H9" s="244"/>
      <c r="I9" s="245"/>
    </row>
    <row r="10" spans="1:9" x14ac:dyDescent="0.25">
      <c r="A10" s="8" t="s">
        <v>175</v>
      </c>
      <c r="B10" s="140"/>
      <c r="C10" s="140"/>
      <c r="D10" s="140"/>
      <c r="E10" s="140"/>
      <c r="F10" s="140"/>
      <c r="G10" s="140"/>
      <c r="H10" s="140"/>
      <c r="I10" s="241"/>
    </row>
    <row r="11" spans="1:9" ht="15.75" thickBot="1" x14ac:dyDescent="0.3">
      <c r="A11" s="177" t="s">
        <v>176</v>
      </c>
      <c r="B11" s="73"/>
      <c r="C11" s="73"/>
      <c r="D11" s="73"/>
      <c r="E11" s="73"/>
      <c r="F11" s="73"/>
      <c r="G11" s="73"/>
      <c r="H11" s="73"/>
      <c r="I11" s="242"/>
    </row>
    <row r="13" spans="1:9" x14ac:dyDescent="0.25">
      <c r="B13" t="s">
        <v>124</v>
      </c>
    </row>
    <row r="14" spans="1:9" ht="15.75" thickBot="1" x14ac:dyDescent="0.3"/>
    <row r="15" spans="1:9" x14ac:dyDescent="0.25">
      <c r="A15" s="305" t="s">
        <v>163</v>
      </c>
      <c r="B15" s="238" t="s">
        <v>126</v>
      </c>
      <c r="C15" s="51"/>
      <c r="D15" s="40" t="s">
        <v>127</v>
      </c>
      <c r="E15" s="50">
        <f>C15*0.95</f>
        <v>0</v>
      </c>
    </row>
    <row r="16" spans="1:9" x14ac:dyDescent="0.25">
      <c r="A16" s="306"/>
      <c r="B16" s="239" t="s">
        <v>128</v>
      </c>
      <c r="C16" s="52"/>
      <c r="D16" s="288" t="s">
        <v>29</v>
      </c>
      <c r="E16" s="289"/>
    </row>
    <row r="17" spans="1:17" x14ac:dyDescent="0.25">
      <c r="A17" s="306"/>
      <c r="B17" s="239" t="s">
        <v>129</v>
      </c>
      <c r="C17" s="52"/>
      <c r="D17" s="97" t="s">
        <v>123</v>
      </c>
      <c r="E17" s="98" t="s">
        <v>120</v>
      </c>
    </row>
    <row r="18" spans="1:17" x14ac:dyDescent="0.25">
      <c r="A18" s="306"/>
      <c r="B18" s="239" t="s">
        <v>130</v>
      </c>
      <c r="C18" s="52"/>
      <c r="D18" s="196"/>
      <c r="E18" s="218"/>
    </row>
    <row r="19" spans="1:17" ht="15.75" thickBot="1" x14ac:dyDescent="0.3">
      <c r="A19" s="307"/>
      <c r="B19" s="240" t="s">
        <v>131</v>
      </c>
      <c r="C19" s="226"/>
      <c r="D19" s="73"/>
      <c r="E19" s="227"/>
    </row>
    <row r="20" spans="1:17" x14ac:dyDescent="0.25">
      <c r="P20" s="196"/>
    </row>
    <row r="21" spans="1:17" ht="15" customHeight="1" thickBot="1" x14ac:dyDescent="0.3">
      <c r="B21" s="93"/>
    </row>
    <row r="22" spans="1:17" ht="16.899999999999999" customHeight="1" x14ac:dyDescent="0.25">
      <c r="A22" s="305" t="s">
        <v>164</v>
      </c>
      <c r="B22" s="290"/>
      <c r="C22" s="291"/>
      <c r="D22" s="291"/>
      <c r="E22" s="291"/>
      <c r="F22" s="291"/>
      <c r="G22" s="291"/>
      <c r="H22" s="291"/>
      <c r="I22" s="291"/>
      <c r="J22" s="292"/>
      <c r="K22" s="308" t="s">
        <v>33</v>
      </c>
      <c r="L22" s="308"/>
      <c r="M22" s="308"/>
      <c r="N22" s="204" t="s">
        <v>197</v>
      </c>
      <c r="O22" s="205" t="s">
        <v>34</v>
      </c>
      <c r="P22" s="206" t="e">
        <f>ROUNDUP(N22*0.95,0)</f>
        <v>#VALUE!</v>
      </c>
      <c r="Q22" s="254" t="s">
        <v>125</v>
      </c>
    </row>
    <row r="23" spans="1:17" ht="16.899999999999999" customHeight="1" x14ac:dyDescent="0.25">
      <c r="A23" s="306"/>
      <c r="B23" s="296"/>
      <c r="C23" s="297"/>
      <c r="D23" s="297"/>
      <c r="E23" s="297"/>
      <c r="F23" s="297"/>
      <c r="G23" s="297"/>
      <c r="H23" s="297"/>
      <c r="I23" s="297"/>
      <c r="J23" s="298"/>
      <c r="K23" s="309" t="s">
        <v>35</v>
      </c>
      <c r="L23" s="310"/>
      <c r="M23" s="310"/>
      <c r="N23" s="52"/>
      <c r="O23" s="288" t="s">
        <v>29</v>
      </c>
      <c r="P23" s="311"/>
      <c r="Q23" s="212"/>
    </row>
    <row r="24" spans="1:17" ht="15" customHeight="1" x14ac:dyDescent="0.25">
      <c r="A24" s="306"/>
      <c r="B24" s="299" t="s">
        <v>122</v>
      </c>
      <c r="C24" s="312" t="s">
        <v>110</v>
      </c>
      <c r="D24" s="312" t="s">
        <v>47</v>
      </c>
      <c r="E24" s="312" t="s">
        <v>160</v>
      </c>
      <c r="F24" s="53" t="s">
        <v>38</v>
      </c>
      <c r="G24" s="255" t="s">
        <v>112</v>
      </c>
      <c r="H24" s="293" t="s">
        <v>26</v>
      </c>
      <c r="I24" s="294"/>
      <c r="J24" s="295"/>
      <c r="K24" s="301" t="s">
        <v>114</v>
      </c>
      <c r="L24" s="302"/>
      <c r="M24" s="302"/>
      <c r="N24" s="303" t="s">
        <v>115</v>
      </c>
      <c r="O24" s="97" t="str">
        <f>A22</f>
        <v>CLU 1</v>
      </c>
      <c r="P24" s="207" t="s">
        <v>120</v>
      </c>
      <c r="Q24" s="253" t="s">
        <v>149</v>
      </c>
    </row>
    <row r="25" spans="1:17" ht="15.75" customHeight="1" thickBot="1" x14ac:dyDescent="0.3">
      <c r="A25" s="306"/>
      <c r="B25" s="321"/>
      <c r="C25" s="320"/>
      <c r="D25" s="320"/>
      <c r="E25" s="313"/>
      <c r="F25" s="213" t="s">
        <v>111</v>
      </c>
      <c r="G25" s="213" t="s">
        <v>111</v>
      </c>
      <c r="H25" s="213" t="s">
        <v>111</v>
      </c>
      <c r="I25" s="213" t="s">
        <v>113</v>
      </c>
      <c r="J25" s="213" t="s">
        <v>116</v>
      </c>
      <c r="K25" s="214" t="s">
        <v>13</v>
      </c>
      <c r="L25" s="214" t="s">
        <v>14</v>
      </c>
      <c r="M25" s="214" t="s">
        <v>15</v>
      </c>
      <c r="N25" s="322"/>
      <c r="O25" s="215" t="s">
        <v>104</v>
      </c>
      <c r="P25" s="216" t="s">
        <v>116</v>
      </c>
      <c r="Q25" s="217"/>
    </row>
    <row r="26" spans="1:17" ht="14.45" customHeight="1" x14ac:dyDescent="0.25">
      <c r="A26" s="306"/>
      <c r="B26" s="316">
        <v>1</v>
      </c>
      <c r="C26" s="318"/>
      <c r="D26" s="56"/>
      <c r="E26" s="256"/>
      <c r="F26" s="314">
        <v>1</v>
      </c>
      <c r="G26" s="258">
        <v>1</v>
      </c>
      <c r="H26" s="41">
        <v>1</v>
      </c>
      <c r="I26" s="41" t="s">
        <v>12</v>
      </c>
      <c r="J26" s="41">
        <v>30</v>
      </c>
      <c r="K26" s="14"/>
      <c r="L26" s="29" t="s">
        <v>18</v>
      </c>
      <c r="M26" s="29" t="s">
        <v>18</v>
      </c>
      <c r="N26" s="41"/>
      <c r="O26" s="42" t="s">
        <v>0</v>
      </c>
      <c r="P26" s="209">
        <v>30</v>
      </c>
      <c r="Q26" s="43"/>
    </row>
    <row r="27" spans="1:17" ht="14.45" customHeight="1" thickBot="1" x14ac:dyDescent="0.3">
      <c r="A27" s="306"/>
      <c r="B27" s="317"/>
      <c r="C27" s="319"/>
      <c r="D27" s="57"/>
      <c r="E27" s="257"/>
      <c r="F27" s="315"/>
      <c r="G27" s="259">
        <v>2</v>
      </c>
      <c r="H27" s="34">
        <v>2</v>
      </c>
      <c r="I27" s="34" t="s">
        <v>12</v>
      </c>
      <c r="J27" s="34">
        <v>30</v>
      </c>
      <c r="K27" s="29" t="s">
        <v>18</v>
      </c>
      <c r="L27" s="15"/>
      <c r="M27" s="29" t="s">
        <v>18</v>
      </c>
      <c r="N27" s="34"/>
      <c r="O27" s="47" t="s">
        <v>27</v>
      </c>
      <c r="P27" s="210">
        <v>30</v>
      </c>
      <c r="Q27" s="35"/>
    </row>
    <row r="28" spans="1:17" x14ac:dyDescent="0.25">
      <c r="A28" s="306"/>
      <c r="B28" s="316">
        <v>2</v>
      </c>
      <c r="C28" s="318"/>
      <c r="D28" s="56"/>
      <c r="E28" s="256"/>
      <c r="F28" s="314">
        <v>3</v>
      </c>
      <c r="G28" s="258">
        <v>3</v>
      </c>
      <c r="H28" s="41">
        <v>3</v>
      </c>
      <c r="I28" s="41" t="s">
        <v>12</v>
      </c>
      <c r="J28" s="41">
        <v>30</v>
      </c>
      <c r="K28" s="29" t="s">
        <v>18</v>
      </c>
      <c r="L28" s="29" t="s">
        <v>18</v>
      </c>
      <c r="M28" s="39"/>
      <c r="N28" s="41"/>
      <c r="O28" s="42" t="s">
        <v>28</v>
      </c>
      <c r="P28" s="209">
        <v>30</v>
      </c>
      <c r="Q28" s="43"/>
    </row>
    <row r="29" spans="1:17" ht="15.75" thickBot="1" x14ac:dyDescent="0.3">
      <c r="A29" s="306"/>
      <c r="B29" s="317"/>
      <c r="C29" s="319"/>
      <c r="D29" s="57"/>
      <c r="E29" s="257"/>
      <c r="F29" s="315"/>
      <c r="G29" s="259">
        <v>4</v>
      </c>
      <c r="H29" s="34">
        <v>4</v>
      </c>
      <c r="I29" s="34" t="s">
        <v>12</v>
      </c>
      <c r="J29" s="34">
        <v>30</v>
      </c>
      <c r="K29" s="14"/>
      <c r="L29" s="29" t="s">
        <v>18</v>
      </c>
      <c r="M29" s="29" t="s">
        <v>18</v>
      </c>
      <c r="N29" s="34"/>
      <c r="O29" s="47" t="s">
        <v>0</v>
      </c>
      <c r="P29" s="210">
        <v>30</v>
      </c>
      <c r="Q29" s="35"/>
    </row>
    <row r="30" spans="1:17" x14ac:dyDescent="0.25">
      <c r="A30" s="306"/>
      <c r="B30" s="316">
        <v>3</v>
      </c>
      <c r="C30" s="318"/>
      <c r="D30" s="56"/>
      <c r="E30" s="256"/>
      <c r="F30" s="314">
        <v>5</v>
      </c>
      <c r="G30" s="258">
        <v>5</v>
      </c>
      <c r="H30" s="41">
        <v>5</v>
      </c>
      <c r="I30" s="41" t="s">
        <v>12</v>
      </c>
      <c r="J30" s="41">
        <v>30</v>
      </c>
      <c r="K30" s="29" t="s">
        <v>18</v>
      </c>
      <c r="L30" s="15"/>
      <c r="M30" s="29" t="s">
        <v>18</v>
      </c>
      <c r="N30" s="41"/>
      <c r="O30" s="42" t="s">
        <v>27</v>
      </c>
      <c r="P30" s="209">
        <v>30</v>
      </c>
      <c r="Q30" s="43"/>
    </row>
    <row r="31" spans="1:17" ht="15.75" thickBot="1" x14ac:dyDescent="0.3">
      <c r="A31" s="306"/>
      <c r="B31" s="317"/>
      <c r="C31" s="319"/>
      <c r="D31" s="57"/>
      <c r="E31" s="257"/>
      <c r="F31" s="315"/>
      <c r="G31" s="259">
        <v>6</v>
      </c>
      <c r="H31" s="34">
        <v>6</v>
      </c>
      <c r="I31" s="34" t="s">
        <v>12</v>
      </c>
      <c r="J31" s="34">
        <v>30</v>
      </c>
      <c r="K31" s="29" t="s">
        <v>18</v>
      </c>
      <c r="L31" s="29" t="s">
        <v>18</v>
      </c>
      <c r="M31" s="39"/>
      <c r="N31" s="34"/>
      <c r="O31" s="47" t="s">
        <v>28</v>
      </c>
      <c r="P31" s="210">
        <v>30</v>
      </c>
      <c r="Q31" s="35"/>
    </row>
    <row r="32" spans="1:17" x14ac:dyDescent="0.25">
      <c r="A32" s="306"/>
      <c r="B32" s="316">
        <v>4</v>
      </c>
      <c r="C32" s="318"/>
      <c r="D32" s="56"/>
      <c r="E32" s="256"/>
      <c r="F32" s="314">
        <v>7</v>
      </c>
      <c r="G32" s="258">
        <v>7</v>
      </c>
      <c r="H32" s="41">
        <v>7</v>
      </c>
      <c r="I32" s="41" t="s">
        <v>12</v>
      </c>
      <c r="J32" s="41">
        <v>30</v>
      </c>
      <c r="K32" s="14"/>
      <c r="L32" s="29" t="s">
        <v>18</v>
      </c>
      <c r="M32" s="29" t="s">
        <v>18</v>
      </c>
      <c r="N32" s="41"/>
      <c r="O32" s="42" t="s">
        <v>0</v>
      </c>
      <c r="P32" s="209">
        <v>30</v>
      </c>
      <c r="Q32" s="43"/>
    </row>
    <row r="33" spans="1:17" ht="15.75" thickBot="1" x14ac:dyDescent="0.3">
      <c r="A33" s="306"/>
      <c r="B33" s="317"/>
      <c r="C33" s="319"/>
      <c r="D33" s="57"/>
      <c r="E33" s="257"/>
      <c r="F33" s="315"/>
      <c r="G33" s="259">
        <v>8</v>
      </c>
      <c r="H33" s="34">
        <v>8</v>
      </c>
      <c r="I33" s="34" t="s">
        <v>12</v>
      </c>
      <c r="J33" s="34">
        <v>30</v>
      </c>
      <c r="K33" s="29" t="s">
        <v>18</v>
      </c>
      <c r="L33" s="15"/>
      <c r="M33" s="29" t="s">
        <v>18</v>
      </c>
      <c r="N33" s="34"/>
      <c r="O33" s="47" t="s">
        <v>27</v>
      </c>
      <c r="P33" s="210">
        <v>30</v>
      </c>
      <c r="Q33" s="35"/>
    </row>
    <row r="34" spans="1:17" x14ac:dyDescent="0.25">
      <c r="A34" s="306"/>
      <c r="B34" s="316">
        <v>5</v>
      </c>
      <c r="C34" s="318"/>
      <c r="D34" s="56"/>
      <c r="E34" s="256"/>
      <c r="F34" s="314">
        <v>9</v>
      </c>
      <c r="G34" s="258">
        <v>9</v>
      </c>
      <c r="H34" s="41">
        <v>9</v>
      </c>
      <c r="I34" s="41" t="s">
        <v>12</v>
      </c>
      <c r="J34" s="41">
        <v>30</v>
      </c>
      <c r="K34" s="29" t="s">
        <v>18</v>
      </c>
      <c r="L34" s="29" t="s">
        <v>18</v>
      </c>
      <c r="M34" s="39"/>
      <c r="N34" s="41"/>
      <c r="O34" s="42" t="s">
        <v>28</v>
      </c>
      <c r="P34" s="209">
        <v>30</v>
      </c>
      <c r="Q34" s="43"/>
    </row>
    <row r="35" spans="1:17" ht="14.45" customHeight="1" thickBot="1" x14ac:dyDescent="0.3">
      <c r="A35" s="306"/>
      <c r="B35" s="317"/>
      <c r="C35" s="319"/>
      <c r="D35" s="57"/>
      <c r="E35" s="257"/>
      <c r="F35" s="315"/>
      <c r="G35" s="259">
        <v>10</v>
      </c>
      <c r="H35" s="34">
        <v>10</v>
      </c>
      <c r="I35" s="34" t="s">
        <v>12</v>
      </c>
      <c r="J35" s="34">
        <v>30</v>
      </c>
      <c r="K35" s="14"/>
      <c r="L35" s="29" t="s">
        <v>18</v>
      </c>
      <c r="M35" s="29" t="s">
        <v>18</v>
      </c>
      <c r="N35" s="34"/>
      <c r="O35" s="47" t="s">
        <v>0</v>
      </c>
      <c r="P35" s="210">
        <v>30</v>
      </c>
      <c r="Q35" s="35"/>
    </row>
    <row r="36" spans="1:17" x14ac:dyDescent="0.25">
      <c r="A36" s="306"/>
      <c r="B36" s="316">
        <v>6</v>
      </c>
      <c r="C36" s="318"/>
      <c r="D36" s="56"/>
      <c r="E36" s="256"/>
      <c r="F36" s="314">
        <v>11</v>
      </c>
      <c r="G36" s="258">
        <v>11</v>
      </c>
      <c r="H36" s="41">
        <v>11</v>
      </c>
      <c r="I36" s="41" t="s">
        <v>12</v>
      </c>
      <c r="J36" s="41">
        <v>30</v>
      </c>
      <c r="K36" s="29" t="s">
        <v>18</v>
      </c>
      <c r="L36" s="15"/>
      <c r="M36" s="29" t="s">
        <v>18</v>
      </c>
      <c r="N36" s="41"/>
      <c r="O36" s="42" t="s">
        <v>27</v>
      </c>
      <c r="P36" s="209">
        <v>30</v>
      </c>
      <c r="Q36" s="43"/>
    </row>
    <row r="37" spans="1:17" ht="15.75" thickBot="1" x14ac:dyDescent="0.3">
      <c r="A37" s="306"/>
      <c r="B37" s="317"/>
      <c r="C37" s="319"/>
      <c r="D37" s="57"/>
      <c r="E37" s="257"/>
      <c r="F37" s="315"/>
      <c r="G37" s="259">
        <v>12</v>
      </c>
      <c r="H37" s="34">
        <v>12</v>
      </c>
      <c r="I37" s="34" t="s">
        <v>12</v>
      </c>
      <c r="J37" s="34">
        <v>30</v>
      </c>
      <c r="K37" s="29" t="s">
        <v>18</v>
      </c>
      <c r="L37" s="29" t="s">
        <v>18</v>
      </c>
      <c r="M37" s="39"/>
      <c r="N37" s="34"/>
      <c r="O37" s="47" t="s">
        <v>28</v>
      </c>
      <c r="P37" s="210">
        <v>30</v>
      </c>
      <c r="Q37" s="35"/>
    </row>
    <row r="38" spans="1:17" x14ac:dyDescent="0.25">
      <c r="A38" s="306"/>
      <c r="B38" s="316">
        <v>7</v>
      </c>
      <c r="C38" s="318"/>
      <c r="D38" s="56"/>
      <c r="E38" s="256"/>
      <c r="F38" s="314">
        <v>13</v>
      </c>
      <c r="G38" s="258">
        <v>13</v>
      </c>
      <c r="H38" s="41">
        <v>13</v>
      </c>
      <c r="I38" s="41" t="s">
        <v>12</v>
      </c>
      <c r="J38" s="41">
        <v>30</v>
      </c>
      <c r="K38" s="14"/>
      <c r="L38" s="29" t="s">
        <v>18</v>
      </c>
      <c r="M38" s="29" t="s">
        <v>18</v>
      </c>
      <c r="N38" s="41"/>
      <c r="O38" s="42" t="s">
        <v>0</v>
      </c>
      <c r="P38" s="209">
        <v>30</v>
      </c>
      <c r="Q38" s="43"/>
    </row>
    <row r="39" spans="1:17" ht="15.75" thickBot="1" x14ac:dyDescent="0.3">
      <c r="A39" s="306"/>
      <c r="B39" s="317"/>
      <c r="C39" s="319"/>
      <c r="D39" s="57"/>
      <c r="E39" s="257"/>
      <c r="F39" s="315"/>
      <c r="G39" s="259">
        <v>14</v>
      </c>
      <c r="H39" s="34">
        <v>14</v>
      </c>
      <c r="I39" s="34" t="s">
        <v>12</v>
      </c>
      <c r="J39" s="34">
        <v>30</v>
      </c>
      <c r="K39" s="29" t="s">
        <v>18</v>
      </c>
      <c r="L39" s="15"/>
      <c r="M39" s="29" t="s">
        <v>18</v>
      </c>
      <c r="N39" s="34"/>
      <c r="O39" s="47" t="s">
        <v>27</v>
      </c>
      <c r="P39" s="210">
        <v>30</v>
      </c>
      <c r="Q39" s="35"/>
    </row>
    <row r="40" spans="1:17" x14ac:dyDescent="0.25">
      <c r="A40" s="306"/>
      <c r="B40" s="316">
        <v>8</v>
      </c>
      <c r="C40" s="318"/>
      <c r="D40" s="56"/>
      <c r="E40" s="256"/>
      <c r="F40" s="314">
        <v>15</v>
      </c>
      <c r="G40" s="258">
        <v>15</v>
      </c>
      <c r="H40" s="41">
        <v>15</v>
      </c>
      <c r="I40" s="41" t="s">
        <v>12</v>
      </c>
      <c r="J40" s="41">
        <v>30</v>
      </c>
      <c r="K40" s="29" t="s">
        <v>18</v>
      </c>
      <c r="L40" s="29" t="s">
        <v>18</v>
      </c>
      <c r="M40" s="39"/>
      <c r="N40" s="41"/>
      <c r="O40" s="42" t="s">
        <v>28</v>
      </c>
      <c r="P40" s="209">
        <v>30</v>
      </c>
      <c r="Q40" s="43"/>
    </row>
    <row r="41" spans="1:17" ht="15.75" thickBot="1" x14ac:dyDescent="0.3">
      <c r="A41" s="307"/>
      <c r="B41" s="317"/>
      <c r="C41" s="319"/>
      <c r="D41" s="57"/>
      <c r="E41" s="257"/>
      <c r="F41" s="315"/>
      <c r="G41" s="259">
        <v>16</v>
      </c>
      <c r="H41" s="34">
        <v>16</v>
      </c>
      <c r="I41" s="34" t="s">
        <v>12</v>
      </c>
      <c r="J41" s="34">
        <v>30</v>
      </c>
      <c r="K41" s="44"/>
      <c r="L41" s="45" t="s">
        <v>18</v>
      </c>
      <c r="M41" s="45" t="s">
        <v>18</v>
      </c>
      <c r="N41" s="34"/>
      <c r="O41" s="47" t="s">
        <v>0</v>
      </c>
      <c r="P41" s="210">
        <v>30</v>
      </c>
      <c r="Q41" s="35"/>
    </row>
    <row r="42" spans="1:17" ht="15.75" thickBot="1" x14ac:dyDescent="0.3"/>
    <row r="43" spans="1:17" ht="16.899999999999999" customHeight="1" x14ac:dyDescent="0.25">
      <c r="A43" s="305" t="s">
        <v>191</v>
      </c>
      <c r="B43" s="290"/>
      <c r="C43" s="291"/>
      <c r="D43" s="291"/>
      <c r="E43" s="291"/>
      <c r="F43" s="291"/>
      <c r="G43" s="291"/>
      <c r="H43" s="291"/>
      <c r="I43" s="291"/>
      <c r="J43" s="292"/>
      <c r="K43" s="308" t="s">
        <v>33</v>
      </c>
      <c r="L43" s="308"/>
      <c r="M43" s="308"/>
      <c r="N43" s="204" t="s">
        <v>197</v>
      </c>
      <c r="O43" s="205" t="s">
        <v>34</v>
      </c>
      <c r="P43" s="206" t="e">
        <f>ROUNDUP(N43*0.95,0)</f>
        <v>#VALUE!</v>
      </c>
      <c r="Q43" s="254" t="s">
        <v>125</v>
      </c>
    </row>
    <row r="44" spans="1:17" ht="16.899999999999999" customHeight="1" x14ac:dyDescent="0.25">
      <c r="A44" s="306"/>
      <c r="B44" s="296"/>
      <c r="C44" s="297"/>
      <c r="D44" s="297"/>
      <c r="E44" s="297"/>
      <c r="F44" s="297"/>
      <c r="G44" s="297"/>
      <c r="H44" s="297"/>
      <c r="I44" s="297"/>
      <c r="J44" s="298"/>
      <c r="K44" s="309" t="s">
        <v>35</v>
      </c>
      <c r="L44" s="310"/>
      <c r="M44" s="310"/>
      <c r="N44" s="52"/>
      <c r="O44" s="288" t="s">
        <v>29</v>
      </c>
      <c r="P44" s="311"/>
      <c r="Q44" s="212"/>
    </row>
    <row r="45" spans="1:17" ht="15" customHeight="1" x14ac:dyDescent="0.25">
      <c r="A45" s="306"/>
      <c r="B45" s="299" t="s">
        <v>122</v>
      </c>
      <c r="C45" s="312" t="s">
        <v>110</v>
      </c>
      <c r="D45" s="312" t="s">
        <v>47</v>
      </c>
      <c r="E45" s="312" t="s">
        <v>160</v>
      </c>
      <c r="F45" s="53" t="s">
        <v>38</v>
      </c>
      <c r="G45" s="255" t="s">
        <v>112</v>
      </c>
      <c r="H45" s="293" t="s">
        <v>26</v>
      </c>
      <c r="I45" s="294"/>
      <c r="J45" s="295"/>
      <c r="K45" s="301" t="s">
        <v>114</v>
      </c>
      <c r="L45" s="302"/>
      <c r="M45" s="302"/>
      <c r="N45" s="303" t="s">
        <v>115</v>
      </c>
      <c r="O45" s="97" t="str">
        <f>A43</f>
        <v>CLU 2</v>
      </c>
      <c r="P45" s="207" t="s">
        <v>120</v>
      </c>
      <c r="Q45" s="253" t="s">
        <v>149</v>
      </c>
    </row>
    <row r="46" spans="1:17" ht="15.75" customHeight="1" thickBot="1" x14ac:dyDescent="0.3">
      <c r="A46" s="306"/>
      <c r="B46" s="321"/>
      <c r="C46" s="320"/>
      <c r="D46" s="320"/>
      <c r="E46" s="313"/>
      <c r="F46" s="213" t="s">
        <v>111</v>
      </c>
      <c r="G46" s="213" t="s">
        <v>111</v>
      </c>
      <c r="H46" s="213" t="s">
        <v>111</v>
      </c>
      <c r="I46" s="213" t="s">
        <v>113</v>
      </c>
      <c r="J46" s="213" t="s">
        <v>116</v>
      </c>
      <c r="K46" s="214" t="s">
        <v>13</v>
      </c>
      <c r="L46" s="214" t="s">
        <v>14</v>
      </c>
      <c r="M46" s="214" t="s">
        <v>15</v>
      </c>
      <c r="N46" s="322"/>
      <c r="O46" s="215" t="s">
        <v>104</v>
      </c>
      <c r="P46" s="216" t="s">
        <v>116</v>
      </c>
      <c r="Q46" s="217"/>
    </row>
    <row r="47" spans="1:17" ht="14.45" customHeight="1" x14ac:dyDescent="0.25">
      <c r="A47" s="306"/>
      <c r="B47" s="316">
        <v>1</v>
      </c>
      <c r="C47" s="318"/>
      <c r="D47" s="56"/>
      <c r="E47" s="256"/>
      <c r="F47" s="314">
        <v>1</v>
      </c>
      <c r="G47" s="258">
        <v>1</v>
      </c>
      <c r="H47" s="41">
        <v>1</v>
      </c>
      <c r="I47" s="41" t="s">
        <v>12</v>
      </c>
      <c r="J47" s="41">
        <v>30</v>
      </c>
      <c r="K47" s="29" t="s">
        <v>18</v>
      </c>
      <c r="L47" s="15"/>
      <c r="M47" s="29" t="s">
        <v>18</v>
      </c>
      <c r="N47" s="41"/>
      <c r="O47" s="42" t="s">
        <v>0</v>
      </c>
      <c r="P47" s="209">
        <v>30</v>
      </c>
      <c r="Q47" s="43"/>
    </row>
    <row r="48" spans="1:17" ht="14.45" customHeight="1" thickBot="1" x14ac:dyDescent="0.3">
      <c r="A48" s="306"/>
      <c r="B48" s="317"/>
      <c r="C48" s="319"/>
      <c r="D48" s="57"/>
      <c r="E48" s="257"/>
      <c r="F48" s="315"/>
      <c r="G48" s="259">
        <v>2</v>
      </c>
      <c r="H48" s="34">
        <v>2</v>
      </c>
      <c r="I48" s="34" t="s">
        <v>12</v>
      </c>
      <c r="J48" s="34">
        <v>30</v>
      </c>
      <c r="K48" s="29" t="s">
        <v>18</v>
      </c>
      <c r="L48" s="29" t="s">
        <v>18</v>
      </c>
      <c r="M48" s="39"/>
      <c r="N48" s="34"/>
      <c r="O48" s="47" t="s">
        <v>27</v>
      </c>
      <c r="P48" s="210">
        <v>30</v>
      </c>
      <c r="Q48" s="35"/>
    </row>
    <row r="49" spans="1:17" x14ac:dyDescent="0.25">
      <c r="A49" s="306"/>
      <c r="B49" s="316">
        <v>2</v>
      </c>
      <c r="C49" s="318"/>
      <c r="D49" s="56"/>
      <c r="E49" s="256"/>
      <c r="F49" s="314">
        <v>3</v>
      </c>
      <c r="G49" s="258">
        <v>3</v>
      </c>
      <c r="H49" s="41">
        <v>3</v>
      </c>
      <c r="I49" s="41" t="s">
        <v>12</v>
      </c>
      <c r="J49" s="41">
        <v>30</v>
      </c>
      <c r="K49" s="14"/>
      <c r="L49" s="29" t="s">
        <v>18</v>
      </c>
      <c r="M49" s="29" t="s">
        <v>18</v>
      </c>
      <c r="N49" s="41"/>
      <c r="O49" s="42" t="s">
        <v>28</v>
      </c>
      <c r="P49" s="209">
        <v>30</v>
      </c>
      <c r="Q49" s="43"/>
    </row>
    <row r="50" spans="1:17" ht="15.75" thickBot="1" x14ac:dyDescent="0.3">
      <c r="A50" s="306"/>
      <c r="B50" s="317"/>
      <c r="C50" s="319"/>
      <c r="D50" s="57"/>
      <c r="E50" s="257"/>
      <c r="F50" s="315"/>
      <c r="G50" s="259">
        <v>4</v>
      </c>
      <c r="H50" s="34">
        <v>4</v>
      </c>
      <c r="I50" s="34" t="s">
        <v>12</v>
      </c>
      <c r="J50" s="34">
        <v>30</v>
      </c>
      <c r="K50" s="29" t="s">
        <v>18</v>
      </c>
      <c r="L50" s="15"/>
      <c r="M50" s="29" t="s">
        <v>18</v>
      </c>
      <c r="N50" s="34"/>
      <c r="O50" s="47" t="s">
        <v>0</v>
      </c>
      <c r="P50" s="210">
        <v>30</v>
      </c>
      <c r="Q50" s="35"/>
    </row>
    <row r="51" spans="1:17" x14ac:dyDescent="0.25">
      <c r="A51" s="306"/>
      <c r="B51" s="316">
        <v>3</v>
      </c>
      <c r="C51" s="318"/>
      <c r="D51" s="56"/>
      <c r="E51" s="256"/>
      <c r="F51" s="314">
        <v>5</v>
      </c>
      <c r="G51" s="258">
        <v>5</v>
      </c>
      <c r="H51" s="41">
        <v>5</v>
      </c>
      <c r="I51" s="41" t="s">
        <v>12</v>
      </c>
      <c r="J51" s="41">
        <v>30</v>
      </c>
      <c r="K51" s="29" t="s">
        <v>18</v>
      </c>
      <c r="L51" s="29" t="s">
        <v>18</v>
      </c>
      <c r="M51" s="39"/>
      <c r="N51" s="41"/>
      <c r="O51" s="42" t="s">
        <v>27</v>
      </c>
      <c r="P51" s="209">
        <v>30</v>
      </c>
      <c r="Q51" s="43"/>
    </row>
    <row r="52" spans="1:17" ht="15.75" thickBot="1" x14ac:dyDescent="0.3">
      <c r="A52" s="306"/>
      <c r="B52" s="317"/>
      <c r="C52" s="319"/>
      <c r="D52" s="57"/>
      <c r="E52" s="257"/>
      <c r="F52" s="315"/>
      <c r="G52" s="259">
        <v>6</v>
      </c>
      <c r="H52" s="34">
        <v>6</v>
      </c>
      <c r="I52" s="34" t="s">
        <v>12</v>
      </c>
      <c r="J52" s="34">
        <v>30</v>
      </c>
      <c r="K52" s="14"/>
      <c r="L52" s="29" t="s">
        <v>18</v>
      </c>
      <c r="M52" s="29" t="s">
        <v>18</v>
      </c>
      <c r="N52" s="34"/>
      <c r="O52" s="47" t="s">
        <v>28</v>
      </c>
      <c r="P52" s="210">
        <v>30</v>
      </c>
      <c r="Q52" s="35"/>
    </row>
    <row r="53" spans="1:17" x14ac:dyDescent="0.25">
      <c r="A53" s="306"/>
      <c r="B53" s="316">
        <v>4</v>
      </c>
      <c r="C53" s="318"/>
      <c r="D53" s="56"/>
      <c r="E53" s="256"/>
      <c r="F53" s="314">
        <v>7</v>
      </c>
      <c r="G53" s="258">
        <v>7</v>
      </c>
      <c r="H53" s="41">
        <v>7</v>
      </c>
      <c r="I53" s="41" t="s">
        <v>12</v>
      </c>
      <c r="J53" s="41">
        <v>30</v>
      </c>
      <c r="K53" s="29" t="s">
        <v>18</v>
      </c>
      <c r="L53" s="15"/>
      <c r="M53" s="29" t="s">
        <v>18</v>
      </c>
      <c r="N53" s="41"/>
      <c r="O53" s="42" t="s">
        <v>0</v>
      </c>
      <c r="P53" s="209">
        <v>30</v>
      </c>
      <c r="Q53" s="43"/>
    </row>
    <row r="54" spans="1:17" ht="15.75" thickBot="1" x14ac:dyDescent="0.3">
      <c r="A54" s="306"/>
      <c r="B54" s="317"/>
      <c r="C54" s="319"/>
      <c r="D54" s="57"/>
      <c r="E54" s="257"/>
      <c r="F54" s="315"/>
      <c r="G54" s="259">
        <v>8</v>
      </c>
      <c r="H54" s="34">
        <v>8</v>
      </c>
      <c r="I54" s="34" t="s">
        <v>12</v>
      </c>
      <c r="J54" s="34">
        <v>30</v>
      </c>
      <c r="K54" s="29" t="s">
        <v>18</v>
      </c>
      <c r="L54" s="29" t="s">
        <v>18</v>
      </c>
      <c r="M54" s="39"/>
      <c r="N54" s="34"/>
      <c r="O54" s="47" t="s">
        <v>27</v>
      </c>
      <c r="P54" s="210">
        <v>30</v>
      </c>
      <c r="Q54" s="35"/>
    </row>
    <row r="55" spans="1:17" x14ac:dyDescent="0.25">
      <c r="A55" s="306"/>
      <c r="B55" s="316">
        <v>5</v>
      </c>
      <c r="C55" s="318"/>
      <c r="D55" s="56"/>
      <c r="E55" s="256"/>
      <c r="F55" s="314">
        <v>9</v>
      </c>
      <c r="G55" s="258">
        <v>9</v>
      </c>
      <c r="H55" s="41">
        <v>9</v>
      </c>
      <c r="I55" s="41" t="s">
        <v>12</v>
      </c>
      <c r="J55" s="41">
        <v>30</v>
      </c>
      <c r="K55" s="14"/>
      <c r="L55" s="29" t="s">
        <v>18</v>
      </c>
      <c r="M55" s="29" t="s">
        <v>18</v>
      </c>
      <c r="N55" s="41"/>
      <c r="O55" s="42" t="s">
        <v>28</v>
      </c>
      <c r="P55" s="209">
        <v>30</v>
      </c>
      <c r="Q55" s="43"/>
    </row>
    <row r="56" spans="1:17" ht="14.45" customHeight="1" thickBot="1" x14ac:dyDescent="0.3">
      <c r="A56" s="306"/>
      <c r="B56" s="317"/>
      <c r="C56" s="319"/>
      <c r="D56" s="57"/>
      <c r="E56" s="257"/>
      <c r="F56" s="315"/>
      <c r="G56" s="259">
        <v>10</v>
      </c>
      <c r="H56" s="34">
        <v>10</v>
      </c>
      <c r="I56" s="34" t="s">
        <v>12</v>
      </c>
      <c r="J56" s="34">
        <v>30</v>
      </c>
      <c r="K56" s="29" t="s">
        <v>18</v>
      </c>
      <c r="L56" s="15"/>
      <c r="M56" s="29" t="s">
        <v>18</v>
      </c>
      <c r="N56" s="34"/>
      <c r="O56" s="47" t="s">
        <v>0</v>
      </c>
      <c r="P56" s="210">
        <v>30</v>
      </c>
      <c r="Q56" s="35"/>
    </row>
    <row r="57" spans="1:17" x14ac:dyDescent="0.25">
      <c r="A57" s="306"/>
      <c r="B57" s="316">
        <v>6</v>
      </c>
      <c r="C57" s="318"/>
      <c r="D57" s="56"/>
      <c r="E57" s="256"/>
      <c r="F57" s="314">
        <v>11</v>
      </c>
      <c r="G57" s="258">
        <v>11</v>
      </c>
      <c r="H57" s="41">
        <v>11</v>
      </c>
      <c r="I57" s="41" t="s">
        <v>12</v>
      </c>
      <c r="J57" s="41">
        <v>30</v>
      </c>
      <c r="K57" s="29" t="s">
        <v>18</v>
      </c>
      <c r="L57" s="29" t="s">
        <v>18</v>
      </c>
      <c r="M57" s="39"/>
      <c r="N57" s="41"/>
      <c r="O57" s="42" t="s">
        <v>27</v>
      </c>
      <c r="P57" s="209">
        <v>30</v>
      </c>
      <c r="Q57" s="43"/>
    </row>
    <row r="58" spans="1:17" ht="15.75" thickBot="1" x14ac:dyDescent="0.3">
      <c r="A58" s="306"/>
      <c r="B58" s="317"/>
      <c r="C58" s="319"/>
      <c r="D58" s="57"/>
      <c r="E58" s="257"/>
      <c r="F58" s="315"/>
      <c r="G58" s="259">
        <v>12</v>
      </c>
      <c r="H58" s="34">
        <v>12</v>
      </c>
      <c r="I58" s="34" t="s">
        <v>12</v>
      </c>
      <c r="J58" s="34">
        <v>30</v>
      </c>
      <c r="K58" s="14"/>
      <c r="L58" s="29" t="s">
        <v>18</v>
      </c>
      <c r="M58" s="29" t="s">
        <v>18</v>
      </c>
      <c r="N58" s="34"/>
      <c r="O58" s="47" t="s">
        <v>28</v>
      </c>
      <c r="P58" s="210">
        <v>30</v>
      </c>
      <c r="Q58" s="35"/>
    </row>
    <row r="59" spans="1:17" x14ac:dyDescent="0.25">
      <c r="A59" s="306"/>
      <c r="B59" s="316">
        <v>7</v>
      </c>
      <c r="C59" s="318"/>
      <c r="D59" s="56"/>
      <c r="E59" s="256"/>
      <c r="F59" s="314">
        <v>13</v>
      </c>
      <c r="G59" s="258">
        <v>13</v>
      </c>
      <c r="H59" s="41">
        <v>13</v>
      </c>
      <c r="I59" s="41" t="s">
        <v>12</v>
      </c>
      <c r="J59" s="41">
        <v>30</v>
      </c>
      <c r="K59" s="29" t="s">
        <v>18</v>
      </c>
      <c r="L59" s="15"/>
      <c r="M59" s="29" t="s">
        <v>18</v>
      </c>
      <c r="N59" s="41"/>
      <c r="O59" s="42" t="s">
        <v>0</v>
      </c>
      <c r="P59" s="209">
        <v>30</v>
      </c>
      <c r="Q59" s="43"/>
    </row>
    <row r="60" spans="1:17" ht="15.75" thickBot="1" x14ac:dyDescent="0.3">
      <c r="A60" s="306"/>
      <c r="B60" s="317"/>
      <c r="C60" s="319"/>
      <c r="D60" s="57"/>
      <c r="E60" s="257"/>
      <c r="F60" s="315"/>
      <c r="G60" s="259">
        <v>14</v>
      </c>
      <c r="H60" s="34">
        <v>14</v>
      </c>
      <c r="I60" s="34" t="s">
        <v>12</v>
      </c>
      <c r="J60" s="34">
        <v>30</v>
      </c>
      <c r="K60" s="29" t="s">
        <v>18</v>
      </c>
      <c r="L60" s="29" t="s">
        <v>18</v>
      </c>
      <c r="M60" s="39"/>
      <c r="N60" s="34"/>
      <c r="O60" s="47" t="s">
        <v>27</v>
      </c>
      <c r="P60" s="210">
        <v>30</v>
      </c>
      <c r="Q60" s="35"/>
    </row>
    <row r="61" spans="1:17" ht="15.75" thickBot="1" x14ac:dyDescent="0.3">
      <c r="A61" s="306"/>
      <c r="B61" s="316">
        <v>8</v>
      </c>
      <c r="C61" s="318"/>
      <c r="D61" s="56"/>
      <c r="E61" s="256"/>
      <c r="F61" s="314">
        <v>15</v>
      </c>
      <c r="G61" s="258">
        <v>15</v>
      </c>
      <c r="H61" s="41">
        <v>15</v>
      </c>
      <c r="I61" s="41" t="s">
        <v>12</v>
      </c>
      <c r="J61" s="41">
        <v>30</v>
      </c>
      <c r="K61" s="44"/>
      <c r="L61" s="45" t="s">
        <v>18</v>
      </c>
      <c r="M61" s="45" t="s">
        <v>18</v>
      </c>
      <c r="N61" s="41"/>
      <c r="O61" s="42" t="s">
        <v>28</v>
      </c>
      <c r="P61" s="209">
        <v>30</v>
      </c>
      <c r="Q61" s="43"/>
    </row>
    <row r="62" spans="1:17" ht="15.75" thickBot="1" x14ac:dyDescent="0.3">
      <c r="A62" s="307"/>
      <c r="B62" s="317"/>
      <c r="C62" s="319"/>
      <c r="D62" s="57"/>
      <c r="E62" s="257"/>
      <c r="F62" s="315"/>
      <c r="G62" s="259">
        <v>16</v>
      </c>
      <c r="H62" s="34">
        <v>16</v>
      </c>
      <c r="I62" s="34" t="s">
        <v>12</v>
      </c>
      <c r="J62" s="34">
        <v>30</v>
      </c>
      <c r="K62" s="29" t="s">
        <v>18</v>
      </c>
      <c r="L62" s="15"/>
      <c r="M62" s="29" t="s">
        <v>18</v>
      </c>
      <c r="N62" s="34"/>
      <c r="O62" s="47" t="s">
        <v>0</v>
      </c>
      <c r="P62" s="210">
        <v>30</v>
      </c>
      <c r="Q62" s="35"/>
    </row>
    <row r="63" spans="1:17" ht="15.75" thickBot="1" x14ac:dyDescent="0.3"/>
    <row r="64" spans="1:17" ht="16.899999999999999" customHeight="1" x14ac:dyDescent="0.25">
      <c r="A64" s="305" t="s">
        <v>192</v>
      </c>
      <c r="B64" s="290"/>
      <c r="C64" s="291"/>
      <c r="D64" s="291"/>
      <c r="E64" s="291"/>
      <c r="F64" s="291"/>
      <c r="G64" s="291"/>
      <c r="H64" s="291"/>
      <c r="I64" s="291"/>
      <c r="J64" s="292"/>
      <c r="K64" s="308" t="s">
        <v>33</v>
      </c>
      <c r="L64" s="308"/>
      <c r="M64" s="308"/>
      <c r="N64" s="204" t="s">
        <v>197</v>
      </c>
      <c r="O64" s="205" t="s">
        <v>34</v>
      </c>
      <c r="P64" s="206" t="e">
        <f>ROUNDUP(N64*0.95,0)</f>
        <v>#VALUE!</v>
      </c>
      <c r="Q64" s="254" t="s">
        <v>125</v>
      </c>
    </row>
    <row r="65" spans="1:17" ht="16.899999999999999" customHeight="1" x14ac:dyDescent="0.25">
      <c r="A65" s="306"/>
      <c r="B65" s="296"/>
      <c r="C65" s="297"/>
      <c r="D65" s="297"/>
      <c r="E65" s="297"/>
      <c r="F65" s="297"/>
      <c r="G65" s="297"/>
      <c r="H65" s="297"/>
      <c r="I65" s="297"/>
      <c r="J65" s="298"/>
      <c r="K65" s="309" t="s">
        <v>35</v>
      </c>
      <c r="L65" s="310"/>
      <c r="M65" s="310"/>
      <c r="N65" s="52"/>
      <c r="O65" s="288" t="s">
        <v>29</v>
      </c>
      <c r="P65" s="311"/>
      <c r="Q65" s="212"/>
    </row>
    <row r="66" spans="1:17" ht="15" customHeight="1" x14ac:dyDescent="0.25">
      <c r="A66" s="306"/>
      <c r="B66" s="299" t="s">
        <v>122</v>
      </c>
      <c r="C66" s="312" t="s">
        <v>110</v>
      </c>
      <c r="D66" s="312" t="s">
        <v>47</v>
      </c>
      <c r="E66" s="312" t="s">
        <v>160</v>
      </c>
      <c r="F66" s="53" t="s">
        <v>38</v>
      </c>
      <c r="G66" s="255" t="s">
        <v>112</v>
      </c>
      <c r="H66" s="293" t="s">
        <v>26</v>
      </c>
      <c r="I66" s="294"/>
      <c r="J66" s="295"/>
      <c r="K66" s="301" t="s">
        <v>114</v>
      </c>
      <c r="L66" s="302"/>
      <c r="M66" s="302"/>
      <c r="N66" s="303" t="s">
        <v>115</v>
      </c>
      <c r="O66" s="97" t="str">
        <f>A64</f>
        <v>CLU 3</v>
      </c>
      <c r="P66" s="207" t="s">
        <v>120</v>
      </c>
      <c r="Q66" s="253" t="s">
        <v>149</v>
      </c>
    </row>
    <row r="67" spans="1:17" ht="15.75" customHeight="1" thickBot="1" x14ac:dyDescent="0.3">
      <c r="A67" s="306"/>
      <c r="B67" s="321"/>
      <c r="C67" s="320"/>
      <c r="D67" s="320"/>
      <c r="E67" s="313"/>
      <c r="F67" s="213" t="s">
        <v>111</v>
      </c>
      <c r="G67" s="213" t="s">
        <v>111</v>
      </c>
      <c r="H67" s="213" t="s">
        <v>111</v>
      </c>
      <c r="I67" s="213" t="s">
        <v>113</v>
      </c>
      <c r="J67" s="213" t="s">
        <v>116</v>
      </c>
      <c r="K67" s="214" t="s">
        <v>13</v>
      </c>
      <c r="L67" s="214" t="s">
        <v>14</v>
      </c>
      <c r="M67" s="214" t="s">
        <v>15</v>
      </c>
      <c r="N67" s="322"/>
      <c r="O67" s="215" t="s">
        <v>104</v>
      </c>
      <c r="P67" s="216" t="s">
        <v>116</v>
      </c>
      <c r="Q67" s="217"/>
    </row>
    <row r="68" spans="1:17" ht="14.45" customHeight="1" x14ac:dyDescent="0.25">
      <c r="A68" s="306"/>
      <c r="B68" s="316">
        <v>1</v>
      </c>
      <c r="C68" s="318"/>
      <c r="D68" s="56"/>
      <c r="E68" s="256"/>
      <c r="F68" s="314">
        <v>1</v>
      </c>
      <c r="G68" s="258">
        <v>1</v>
      </c>
      <c r="H68" s="41">
        <v>1</v>
      </c>
      <c r="I68" s="41" t="s">
        <v>12</v>
      </c>
      <c r="J68" s="41">
        <v>30</v>
      </c>
      <c r="K68" s="29" t="s">
        <v>18</v>
      </c>
      <c r="L68" s="29" t="s">
        <v>18</v>
      </c>
      <c r="M68" s="39"/>
      <c r="N68" s="41"/>
      <c r="O68" s="42" t="s">
        <v>0</v>
      </c>
      <c r="P68" s="209">
        <v>30</v>
      </c>
      <c r="Q68" s="43"/>
    </row>
    <row r="69" spans="1:17" ht="14.45" customHeight="1" thickBot="1" x14ac:dyDescent="0.3">
      <c r="A69" s="306"/>
      <c r="B69" s="317"/>
      <c r="C69" s="319"/>
      <c r="D69" s="57"/>
      <c r="E69" s="257"/>
      <c r="F69" s="315"/>
      <c r="G69" s="259">
        <v>2</v>
      </c>
      <c r="H69" s="34">
        <v>2</v>
      </c>
      <c r="I69" s="34" t="s">
        <v>12</v>
      </c>
      <c r="J69" s="34">
        <v>30</v>
      </c>
      <c r="K69" s="14"/>
      <c r="L69" s="29" t="s">
        <v>18</v>
      </c>
      <c r="M69" s="29" t="s">
        <v>18</v>
      </c>
      <c r="N69" s="34"/>
      <c r="O69" s="47" t="s">
        <v>27</v>
      </c>
      <c r="P69" s="210">
        <v>30</v>
      </c>
      <c r="Q69" s="35"/>
    </row>
    <row r="70" spans="1:17" x14ac:dyDescent="0.25">
      <c r="A70" s="306"/>
      <c r="B70" s="316">
        <v>2</v>
      </c>
      <c r="C70" s="318"/>
      <c r="D70" s="56"/>
      <c r="E70" s="256"/>
      <c r="F70" s="314">
        <v>3</v>
      </c>
      <c r="G70" s="258">
        <v>3</v>
      </c>
      <c r="H70" s="41">
        <v>3</v>
      </c>
      <c r="I70" s="41" t="s">
        <v>12</v>
      </c>
      <c r="J70" s="41">
        <v>30</v>
      </c>
      <c r="K70" s="29" t="s">
        <v>18</v>
      </c>
      <c r="L70" s="15"/>
      <c r="M70" s="29" t="s">
        <v>18</v>
      </c>
      <c r="N70" s="41"/>
      <c r="O70" s="42" t="s">
        <v>28</v>
      </c>
      <c r="P70" s="209">
        <v>30</v>
      </c>
      <c r="Q70" s="43"/>
    </row>
    <row r="71" spans="1:17" ht="15.75" thickBot="1" x14ac:dyDescent="0.3">
      <c r="A71" s="306"/>
      <c r="B71" s="317"/>
      <c r="C71" s="319"/>
      <c r="D71" s="57"/>
      <c r="E71" s="257"/>
      <c r="F71" s="315"/>
      <c r="G71" s="259">
        <v>4</v>
      </c>
      <c r="H71" s="34">
        <v>4</v>
      </c>
      <c r="I71" s="34" t="s">
        <v>12</v>
      </c>
      <c r="J71" s="34">
        <v>30</v>
      </c>
      <c r="K71" s="29" t="s">
        <v>18</v>
      </c>
      <c r="L71" s="29" t="s">
        <v>18</v>
      </c>
      <c r="M71" s="39"/>
      <c r="N71" s="34"/>
      <c r="O71" s="47" t="s">
        <v>0</v>
      </c>
      <c r="P71" s="210">
        <v>30</v>
      </c>
      <c r="Q71" s="35"/>
    </row>
    <row r="72" spans="1:17" x14ac:dyDescent="0.25">
      <c r="A72" s="306"/>
      <c r="B72" s="316">
        <v>3</v>
      </c>
      <c r="C72" s="318"/>
      <c r="D72" s="56"/>
      <c r="E72" s="256"/>
      <c r="F72" s="314">
        <v>5</v>
      </c>
      <c r="G72" s="258">
        <v>5</v>
      </c>
      <c r="H72" s="41">
        <v>5</v>
      </c>
      <c r="I72" s="41" t="s">
        <v>12</v>
      </c>
      <c r="J72" s="41">
        <v>30</v>
      </c>
      <c r="K72" s="14"/>
      <c r="L72" s="29" t="s">
        <v>18</v>
      </c>
      <c r="M72" s="29" t="s">
        <v>18</v>
      </c>
      <c r="N72" s="41"/>
      <c r="O72" s="42" t="s">
        <v>27</v>
      </c>
      <c r="P72" s="209">
        <v>30</v>
      </c>
      <c r="Q72" s="43"/>
    </row>
    <row r="73" spans="1:17" ht="15.75" thickBot="1" x14ac:dyDescent="0.3">
      <c r="A73" s="306"/>
      <c r="B73" s="317"/>
      <c r="C73" s="319"/>
      <c r="D73" s="57"/>
      <c r="E73" s="257"/>
      <c r="F73" s="315"/>
      <c r="G73" s="259">
        <v>6</v>
      </c>
      <c r="H73" s="34">
        <v>6</v>
      </c>
      <c r="I73" s="34" t="s">
        <v>12</v>
      </c>
      <c r="J73" s="34">
        <v>30</v>
      </c>
      <c r="K73" s="29" t="s">
        <v>18</v>
      </c>
      <c r="L73" s="15"/>
      <c r="M73" s="29" t="s">
        <v>18</v>
      </c>
      <c r="N73" s="34"/>
      <c r="O73" s="47" t="s">
        <v>28</v>
      </c>
      <c r="P73" s="210">
        <v>30</v>
      </c>
      <c r="Q73" s="35"/>
    </row>
    <row r="74" spans="1:17" x14ac:dyDescent="0.25">
      <c r="A74" s="306"/>
      <c r="B74" s="316">
        <v>4</v>
      </c>
      <c r="C74" s="318"/>
      <c r="D74" s="56"/>
      <c r="E74" s="256"/>
      <c r="F74" s="314">
        <v>7</v>
      </c>
      <c r="G74" s="258">
        <v>7</v>
      </c>
      <c r="H74" s="41">
        <v>7</v>
      </c>
      <c r="I74" s="41" t="s">
        <v>12</v>
      </c>
      <c r="J74" s="41">
        <v>30</v>
      </c>
      <c r="K74" s="29" t="s">
        <v>18</v>
      </c>
      <c r="L74" s="29" t="s">
        <v>18</v>
      </c>
      <c r="M74" s="39"/>
      <c r="N74" s="41"/>
      <c r="O74" s="42" t="s">
        <v>0</v>
      </c>
      <c r="P74" s="209">
        <v>30</v>
      </c>
      <c r="Q74" s="43"/>
    </row>
    <row r="75" spans="1:17" ht="15.75" thickBot="1" x14ac:dyDescent="0.3">
      <c r="A75" s="306"/>
      <c r="B75" s="317"/>
      <c r="C75" s="319"/>
      <c r="D75" s="57"/>
      <c r="E75" s="257"/>
      <c r="F75" s="315"/>
      <c r="G75" s="259">
        <v>8</v>
      </c>
      <c r="H75" s="34">
        <v>8</v>
      </c>
      <c r="I75" s="34" t="s">
        <v>12</v>
      </c>
      <c r="J75" s="34">
        <v>30</v>
      </c>
      <c r="K75" s="14"/>
      <c r="L75" s="29" t="s">
        <v>18</v>
      </c>
      <c r="M75" s="29" t="s">
        <v>18</v>
      </c>
      <c r="N75" s="34"/>
      <c r="O75" s="47" t="s">
        <v>27</v>
      </c>
      <c r="P75" s="210">
        <v>30</v>
      </c>
      <c r="Q75" s="35"/>
    </row>
    <row r="76" spans="1:17" x14ac:dyDescent="0.25">
      <c r="A76" s="306"/>
      <c r="B76" s="316">
        <v>5</v>
      </c>
      <c r="C76" s="318"/>
      <c r="D76" s="56"/>
      <c r="E76" s="256"/>
      <c r="F76" s="314">
        <v>9</v>
      </c>
      <c r="G76" s="258">
        <v>9</v>
      </c>
      <c r="H76" s="41">
        <v>9</v>
      </c>
      <c r="I76" s="41" t="s">
        <v>12</v>
      </c>
      <c r="J76" s="41">
        <v>30</v>
      </c>
      <c r="K76" s="29" t="s">
        <v>18</v>
      </c>
      <c r="L76" s="15"/>
      <c r="M76" s="29" t="s">
        <v>18</v>
      </c>
      <c r="N76" s="41"/>
      <c r="O76" s="42" t="s">
        <v>28</v>
      </c>
      <c r="P76" s="209">
        <v>30</v>
      </c>
      <c r="Q76" s="43"/>
    </row>
    <row r="77" spans="1:17" ht="14.45" customHeight="1" thickBot="1" x14ac:dyDescent="0.3">
      <c r="A77" s="306"/>
      <c r="B77" s="317"/>
      <c r="C77" s="319"/>
      <c r="D77" s="57"/>
      <c r="E77" s="257"/>
      <c r="F77" s="315"/>
      <c r="G77" s="259">
        <v>10</v>
      </c>
      <c r="H77" s="34">
        <v>10</v>
      </c>
      <c r="I77" s="34" t="s">
        <v>12</v>
      </c>
      <c r="J77" s="34">
        <v>30</v>
      </c>
      <c r="K77" s="29" t="s">
        <v>18</v>
      </c>
      <c r="L77" s="29" t="s">
        <v>18</v>
      </c>
      <c r="M77" s="39"/>
      <c r="N77" s="34"/>
      <c r="O77" s="47" t="s">
        <v>0</v>
      </c>
      <c r="P77" s="210">
        <v>30</v>
      </c>
      <c r="Q77" s="35"/>
    </row>
    <row r="78" spans="1:17" x14ac:dyDescent="0.25">
      <c r="A78" s="306"/>
      <c r="B78" s="316">
        <v>6</v>
      </c>
      <c r="C78" s="318"/>
      <c r="D78" s="56"/>
      <c r="E78" s="256"/>
      <c r="F78" s="314">
        <v>11</v>
      </c>
      <c r="G78" s="258">
        <v>11</v>
      </c>
      <c r="H78" s="41">
        <v>11</v>
      </c>
      <c r="I78" s="41" t="s">
        <v>12</v>
      </c>
      <c r="J78" s="41">
        <v>30</v>
      </c>
      <c r="K78" s="14"/>
      <c r="L78" s="29" t="s">
        <v>18</v>
      </c>
      <c r="M78" s="29" t="s">
        <v>18</v>
      </c>
      <c r="N78" s="41"/>
      <c r="O78" s="42" t="s">
        <v>27</v>
      </c>
      <c r="P78" s="209">
        <v>30</v>
      </c>
      <c r="Q78" s="43"/>
    </row>
    <row r="79" spans="1:17" ht="15.75" thickBot="1" x14ac:dyDescent="0.3">
      <c r="A79" s="306"/>
      <c r="B79" s="317"/>
      <c r="C79" s="319"/>
      <c r="D79" s="57"/>
      <c r="E79" s="257"/>
      <c r="F79" s="315"/>
      <c r="G79" s="259">
        <v>12</v>
      </c>
      <c r="H79" s="34">
        <v>12</v>
      </c>
      <c r="I79" s="34" t="s">
        <v>12</v>
      </c>
      <c r="J79" s="34">
        <v>30</v>
      </c>
      <c r="K79" s="29" t="s">
        <v>18</v>
      </c>
      <c r="L79" s="15"/>
      <c r="M79" s="29" t="s">
        <v>18</v>
      </c>
      <c r="N79" s="34"/>
      <c r="O79" s="47" t="s">
        <v>28</v>
      </c>
      <c r="P79" s="210">
        <v>30</v>
      </c>
      <c r="Q79" s="35"/>
    </row>
    <row r="80" spans="1:17" x14ac:dyDescent="0.25">
      <c r="A80" s="306"/>
      <c r="B80" s="316">
        <v>7</v>
      </c>
      <c r="C80" s="318"/>
      <c r="D80" s="56"/>
      <c r="E80" s="256"/>
      <c r="F80" s="314">
        <v>13</v>
      </c>
      <c r="G80" s="258">
        <v>13</v>
      </c>
      <c r="H80" s="41">
        <v>13</v>
      </c>
      <c r="I80" s="41" t="s">
        <v>12</v>
      </c>
      <c r="J80" s="41">
        <v>30</v>
      </c>
      <c r="K80" s="29" t="s">
        <v>18</v>
      </c>
      <c r="L80" s="29" t="s">
        <v>18</v>
      </c>
      <c r="M80" s="39"/>
      <c r="N80" s="41"/>
      <c r="O80" s="42" t="s">
        <v>0</v>
      </c>
      <c r="P80" s="209">
        <v>30</v>
      </c>
      <c r="Q80" s="43"/>
    </row>
    <row r="81" spans="1:17" ht="15.75" thickBot="1" x14ac:dyDescent="0.3">
      <c r="A81" s="306"/>
      <c r="B81" s="317"/>
      <c r="C81" s="319"/>
      <c r="D81" s="57"/>
      <c r="E81" s="257"/>
      <c r="F81" s="315"/>
      <c r="G81" s="259">
        <v>14</v>
      </c>
      <c r="H81" s="34">
        <v>14</v>
      </c>
      <c r="I81" s="34" t="s">
        <v>12</v>
      </c>
      <c r="J81" s="34">
        <v>30</v>
      </c>
      <c r="K81" s="44"/>
      <c r="L81" s="45" t="s">
        <v>18</v>
      </c>
      <c r="M81" s="45" t="s">
        <v>18</v>
      </c>
      <c r="N81" s="34"/>
      <c r="O81" s="47" t="s">
        <v>27</v>
      </c>
      <c r="P81" s="210">
        <v>30</v>
      </c>
      <c r="Q81" s="35"/>
    </row>
    <row r="82" spans="1:17" x14ac:dyDescent="0.25">
      <c r="A82" s="306"/>
      <c r="B82" s="316">
        <v>8</v>
      </c>
      <c r="C82" s="318"/>
      <c r="D82" s="56"/>
      <c r="E82" s="256"/>
      <c r="F82" s="314">
        <v>15</v>
      </c>
      <c r="G82" s="258">
        <v>15</v>
      </c>
      <c r="H82" s="41">
        <v>15</v>
      </c>
      <c r="I82" s="41" t="s">
        <v>12</v>
      </c>
      <c r="J82" s="41">
        <v>30</v>
      </c>
      <c r="K82" s="29" t="s">
        <v>18</v>
      </c>
      <c r="L82" s="15"/>
      <c r="M82" s="29" t="s">
        <v>18</v>
      </c>
      <c r="N82" s="41"/>
      <c r="O82" s="42" t="s">
        <v>28</v>
      </c>
      <c r="P82" s="209">
        <v>30</v>
      </c>
      <c r="Q82" s="43"/>
    </row>
    <row r="83" spans="1:17" ht="15.75" thickBot="1" x14ac:dyDescent="0.3">
      <c r="A83" s="307"/>
      <c r="B83" s="317"/>
      <c r="C83" s="319"/>
      <c r="D83" s="57"/>
      <c r="E83" s="257"/>
      <c r="F83" s="315"/>
      <c r="G83" s="259">
        <v>16</v>
      </c>
      <c r="H83" s="34">
        <v>16</v>
      </c>
      <c r="I83" s="34" t="s">
        <v>12</v>
      </c>
      <c r="J83" s="34">
        <v>30</v>
      </c>
      <c r="K83" s="29" t="s">
        <v>18</v>
      </c>
      <c r="L83" s="29" t="s">
        <v>18</v>
      </c>
      <c r="M83" s="39"/>
      <c r="N83" s="34"/>
      <c r="O83" s="47" t="s">
        <v>0</v>
      </c>
      <c r="P83" s="210">
        <v>30</v>
      </c>
      <c r="Q83" s="35"/>
    </row>
    <row r="84" spans="1:17" ht="15.75" thickBot="1" x14ac:dyDescent="0.3"/>
    <row r="85" spans="1:17" ht="16.899999999999999" customHeight="1" x14ac:dyDescent="0.25">
      <c r="A85" s="305" t="s">
        <v>193</v>
      </c>
      <c r="B85" s="290"/>
      <c r="C85" s="291"/>
      <c r="D85" s="291"/>
      <c r="E85" s="291"/>
      <c r="F85" s="291"/>
      <c r="G85" s="291"/>
      <c r="H85" s="291"/>
      <c r="I85" s="291"/>
      <c r="J85" s="292"/>
      <c r="K85" s="308" t="s">
        <v>33</v>
      </c>
      <c r="L85" s="308"/>
      <c r="M85" s="308"/>
      <c r="N85" s="204" t="s">
        <v>197</v>
      </c>
      <c r="O85" s="205" t="s">
        <v>34</v>
      </c>
      <c r="P85" s="206" t="e">
        <f>ROUNDUP(N85*0.95,0)</f>
        <v>#VALUE!</v>
      </c>
      <c r="Q85" s="269" t="s">
        <v>125</v>
      </c>
    </row>
    <row r="86" spans="1:17" ht="16.899999999999999" customHeight="1" x14ac:dyDescent="0.25">
      <c r="A86" s="306"/>
      <c r="B86" s="296"/>
      <c r="C86" s="297"/>
      <c r="D86" s="297"/>
      <c r="E86" s="297"/>
      <c r="F86" s="297"/>
      <c r="G86" s="297"/>
      <c r="H86" s="297"/>
      <c r="I86" s="297"/>
      <c r="J86" s="298"/>
      <c r="K86" s="309" t="s">
        <v>35</v>
      </c>
      <c r="L86" s="310"/>
      <c r="M86" s="310"/>
      <c r="N86" s="52"/>
      <c r="O86" s="288" t="s">
        <v>29</v>
      </c>
      <c r="P86" s="311"/>
      <c r="Q86" s="212"/>
    </row>
    <row r="87" spans="1:17" ht="15" customHeight="1" x14ac:dyDescent="0.25">
      <c r="A87" s="306"/>
      <c r="B87" s="299" t="s">
        <v>122</v>
      </c>
      <c r="C87" s="312" t="s">
        <v>110</v>
      </c>
      <c r="D87" s="312" t="s">
        <v>47</v>
      </c>
      <c r="E87" s="312" t="s">
        <v>160</v>
      </c>
      <c r="F87" s="53" t="s">
        <v>38</v>
      </c>
      <c r="G87" s="270" t="s">
        <v>112</v>
      </c>
      <c r="H87" s="293" t="s">
        <v>26</v>
      </c>
      <c r="I87" s="294"/>
      <c r="J87" s="295"/>
      <c r="K87" s="301" t="s">
        <v>114</v>
      </c>
      <c r="L87" s="302"/>
      <c r="M87" s="302"/>
      <c r="N87" s="303" t="s">
        <v>115</v>
      </c>
      <c r="O87" s="97" t="str">
        <f>A85</f>
        <v>CLU 4</v>
      </c>
      <c r="P87" s="207" t="s">
        <v>120</v>
      </c>
      <c r="Q87" s="268" t="s">
        <v>149</v>
      </c>
    </row>
    <row r="88" spans="1:17" ht="15.75" customHeight="1" thickBot="1" x14ac:dyDescent="0.3">
      <c r="A88" s="306"/>
      <c r="B88" s="321"/>
      <c r="C88" s="320"/>
      <c r="D88" s="320"/>
      <c r="E88" s="313"/>
      <c r="F88" s="213" t="s">
        <v>111</v>
      </c>
      <c r="G88" s="213" t="s">
        <v>111</v>
      </c>
      <c r="H88" s="213" t="s">
        <v>111</v>
      </c>
      <c r="I88" s="213" t="s">
        <v>113</v>
      </c>
      <c r="J88" s="213" t="s">
        <v>116</v>
      </c>
      <c r="K88" s="214" t="s">
        <v>13</v>
      </c>
      <c r="L88" s="214" t="s">
        <v>14</v>
      </c>
      <c r="M88" s="214" t="s">
        <v>15</v>
      </c>
      <c r="N88" s="322"/>
      <c r="O88" s="215" t="s">
        <v>104</v>
      </c>
      <c r="P88" s="216" t="s">
        <v>116</v>
      </c>
      <c r="Q88" s="217"/>
    </row>
    <row r="89" spans="1:17" ht="14.45" customHeight="1" x14ac:dyDescent="0.25">
      <c r="A89" s="306"/>
      <c r="B89" s="316">
        <v>1</v>
      </c>
      <c r="C89" s="318"/>
      <c r="D89" s="56"/>
      <c r="E89" s="273"/>
      <c r="F89" s="314">
        <v>1</v>
      </c>
      <c r="G89" s="271">
        <v>1</v>
      </c>
      <c r="H89" s="41">
        <v>1</v>
      </c>
      <c r="I89" s="41" t="s">
        <v>12</v>
      </c>
      <c r="J89" s="41">
        <v>30</v>
      </c>
      <c r="K89" s="14"/>
      <c r="L89" s="29" t="s">
        <v>18</v>
      </c>
      <c r="M89" s="29" t="s">
        <v>18</v>
      </c>
      <c r="N89" s="41"/>
      <c r="O89" s="42" t="s">
        <v>0</v>
      </c>
      <c r="P89" s="209">
        <v>30</v>
      </c>
      <c r="Q89" s="43"/>
    </row>
    <row r="90" spans="1:17" ht="14.45" customHeight="1" thickBot="1" x14ac:dyDescent="0.3">
      <c r="A90" s="306"/>
      <c r="B90" s="317"/>
      <c r="C90" s="319"/>
      <c r="D90" s="57"/>
      <c r="E90" s="274"/>
      <c r="F90" s="315"/>
      <c r="G90" s="272">
        <v>2</v>
      </c>
      <c r="H90" s="34">
        <v>2</v>
      </c>
      <c r="I90" s="34" t="s">
        <v>12</v>
      </c>
      <c r="J90" s="34">
        <v>30</v>
      </c>
      <c r="K90" s="29" t="s">
        <v>18</v>
      </c>
      <c r="L90" s="15"/>
      <c r="M90" s="29" t="s">
        <v>18</v>
      </c>
      <c r="N90" s="34"/>
      <c r="O90" s="47" t="s">
        <v>27</v>
      </c>
      <c r="P90" s="210">
        <v>30</v>
      </c>
      <c r="Q90" s="35"/>
    </row>
    <row r="91" spans="1:17" x14ac:dyDescent="0.25">
      <c r="A91" s="306"/>
      <c r="B91" s="316">
        <v>2</v>
      </c>
      <c r="C91" s="318"/>
      <c r="D91" s="56"/>
      <c r="E91" s="273"/>
      <c r="F91" s="314">
        <v>3</v>
      </c>
      <c r="G91" s="271">
        <v>3</v>
      </c>
      <c r="H91" s="41">
        <v>3</v>
      </c>
      <c r="I91" s="41" t="s">
        <v>12</v>
      </c>
      <c r="J91" s="41">
        <v>30</v>
      </c>
      <c r="K91" s="29" t="s">
        <v>18</v>
      </c>
      <c r="L91" s="29" t="s">
        <v>18</v>
      </c>
      <c r="M91" s="39"/>
      <c r="N91" s="41"/>
      <c r="O91" s="42" t="s">
        <v>28</v>
      </c>
      <c r="P91" s="209">
        <v>30</v>
      </c>
      <c r="Q91" s="43"/>
    </row>
    <row r="92" spans="1:17" ht="15.75" thickBot="1" x14ac:dyDescent="0.3">
      <c r="A92" s="306"/>
      <c r="B92" s="317"/>
      <c r="C92" s="319"/>
      <c r="D92" s="57"/>
      <c r="E92" s="274"/>
      <c r="F92" s="315"/>
      <c r="G92" s="272">
        <v>4</v>
      </c>
      <c r="H92" s="34">
        <v>4</v>
      </c>
      <c r="I92" s="34" t="s">
        <v>12</v>
      </c>
      <c r="J92" s="34">
        <v>30</v>
      </c>
      <c r="K92" s="14"/>
      <c r="L92" s="29" t="s">
        <v>18</v>
      </c>
      <c r="M92" s="29" t="s">
        <v>18</v>
      </c>
      <c r="N92" s="34"/>
      <c r="O92" s="47" t="s">
        <v>0</v>
      </c>
      <c r="P92" s="210">
        <v>30</v>
      </c>
      <c r="Q92" s="35"/>
    </row>
    <row r="93" spans="1:17" x14ac:dyDescent="0.25">
      <c r="A93" s="306"/>
      <c r="B93" s="316">
        <v>3</v>
      </c>
      <c r="C93" s="318"/>
      <c r="D93" s="56"/>
      <c r="E93" s="273"/>
      <c r="F93" s="314">
        <v>5</v>
      </c>
      <c r="G93" s="271">
        <v>5</v>
      </c>
      <c r="H93" s="41">
        <v>5</v>
      </c>
      <c r="I93" s="41" t="s">
        <v>12</v>
      </c>
      <c r="J93" s="41">
        <v>30</v>
      </c>
      <c r="K93" s="29" t="s">
        <v>18</v>
      </c>
      <c r="L93" s="15"/>
      <c r="M93" s="29" t="s">
        <v>18</v>
      </c>
      <c r="N93" s="41"/>
      <c r="O93" s="42" t="s">
        <v>27</v>
      </c>
      <c r="P93" s="209">
        <v>30</v>
      </c>
      <c r="Q93" s="43"/>
    </row>
    <row r="94" spans="1:17" ht="15.75" thickBot="1" x14ac:dyDescent="0.3">
      <c r="A94" s="306"/>
      <c r="B94" s="317"/>
      <c r="C94" s="319"/>
      <c r="D94" s="57"/>
      <c r="E94" s="274"/>
      <c r="F94" s="315"/>
      <c r="G94" s="272">
        <v>6</v>
      </c>
      <c r="H94" s="34">
        <v>6</v>
      </c>
      <c r="I94" s="34" t="s">
        <v>12</v>
      </c>
      <c r="J94" s="34">
        <v>30</v>
      </c>
      <c r="K94" s="29" t="s">
        <v>18</v>
      </c>
      <c r="L94" s="29" t="s">
        <v>18</v>
      </c>
      <c r="M94" s="39"/>
      <c r="N94" s="34"/>
      <c r="O94" s="47" t="s">
        <v>28</v>
      </c>
      <c r="P94" s="210">
        <v>30</v>
      </c>
      <c r="Q94" s="35"/>
    </row>
    <row r="95" spans="1:17" x14ac:dyDescent="0.25">
      <c r="A95" s="306"/>
      <c r="B95" s="316">
        <v>4</v>
      </c>
      <c r="C95" s="318"/>
      <c r="D95" s="56"/>
      <c r="E95" s="273"/>
      <c r="F95" s="314">
        <v>7</v>
      </c>
      <c r="G95" s="271">
        <v>7</v>
      </c>
      <c r="H95" s="41">
        <v>7</v>
      </c>
      <c r="I95" s="41" t="s">
        <v>12</v>
      </c>
      <c r="J95" s="41">
        <v>30</v>
      </c>
      <c r="K95" s="14"/>
      <c r="L95" s="29" t="s">
        <v>18</v>
      </c>
      <c r="M95" s="29" t="s">
        <v>18</v>
      </c>
      <c r="N95" s="41"/>
      <c r="O95" s="42" t="s">
        <v>0</v>
      </c>
      <c r="P95" s="209">
        <v>30</v>
      </c>
      <c r="Q95" s="43"/>
    </row>
    <row r="96" spans="1:17" ht="15.75" thickBot="1" x14ac:dyDescent="0.3">
      <c r="A96" s="306"/>
      <c r="B96" s="317"/>
      <c r="C96" s="319"/>
      <c r="D96" s="57"/>
      <c r="E96" s="274"/>
      <c r="F96" s="315"/>
      <c r="G96" s="272">
        <v>8</v>
      </c>
      <c r="H96" s="34">
        <v>8</v>
      </c>
      <c r="I96" s="34" t="s">
        <v>12</v>
      </c>
      <c r="J96" s="34">
        <v>30</v>
      </c>
      <c r="K96" s="29" t="s">
        <v>18</v>
      </c>
      <c r="L96" s="15"/>
      <c r="M96" s="29" t="s">
        <v>18</v>
      </c>
      <c r="N96" s="34"/>
      <c r="O96" s="47" t="s">
        <v>27</v>
      </c>
      <c r="P96" s="210">
        <v>30</v>
      </c>
      <c r="Q96" s="35"/>
    </row>
    <row r="97" spans="1:17" x14ac:dyDescent="0.25">
      <c r="A97" s="306"/>
      <c r="B97" s="316">
        <v>5</v>
      </c>
      <c r="C97" s="318"/>
      <c r="D97" s="56"/>
      <c r="E97" s="273"/>
      <c r="F97" s="314">
        <v>9</v>
      </c>
      <c r="G97" s="271">
        <v>9</v>
      </c>
      <c r="H97" s="41">
        <v>9</v>
      </c>
      <c r="I97" s="41" t="s">
        <v>12</v>
      </c>
      <c r="J97" s="41">
        <v>30</v>
      </c>
      <c r="K97" s="29" t="s">
        <v>18</v>
      </c>
      <c r="L97" s="29" t="s">
        <v>18</v>
      </c>
      <c r="M97" s="39"/>
      <c r="N97" s="41"/>
      <c r="O97" s="42" t="s">
        <v>28</v>
      </c>
      <c r="P97" s="209">
        <v>30</v>
      </c>
      <c r="Q97" s="43"/>
    </row>
    <row r="98" spans="1:17" ht="14.45" customHeight="1" thickBot="1" x14ac:dyDescent="0.3">
      <c r="A98" s="306"/>
      <c r="B98" s="317"/>
      <c r="C98" s="319"/>
      <c r="D98" s="57"/>
      <c r="E98" s="274"/>
      <c r="F98" s="315"/>
      <c r="G98" s="272">
        <v>10</v>
      </c>
      <c r="H98" s="34">
        <v>10</v>
      </c>
      <c r="I98" s="34" t="s">
        <v>12</v>
      </c>
      <c r="J98" s="34">
        <v>30</v>
      </c>
      <c r="K98" s="14"/>
      <c r="L98" s="29" t="s">
        <v>18</v>
      </c>
      <c r="M98" s="29" t="s">
        <v>18</v>
      </c>
      <c r="N98" s="34"/>
      <c r="O98" s="47" t="s">
        <v>0</v>
      </c>
      <c r="P98" s="210">
        <v>30</v>
      </c>
      <c r="Q98" s="35"/>
    </row>
    <row r="99" spans="1:17" x14ac:dyDescent="0.25">
      <c r="A99" s="306"/>
      <c r="B99" s="316">
        <v>6</v>
      </c>
      <c r="C99" s="318"/>
      <c r="D99" s="56"/>
      <c r="E99" s="273"/>
      <c r="F99" s="314">
        <v>11</v>
      </c>
      <c r="G99" s="271">
        <v>11</v>
      </c>
      <c r="H99" s="41">
        <v>11</v>
      </c>
      <c r="I99" s="41" t="s">
        <v>12</v>
      </c>
      <c r="J99" s="41">
        <v>30</v>
      </c>
      <c r="K99" s="29" t="s">
        <v>18</v>
      </c>
      <c r="L99" s="15"/>
      <c r="M99" s="29" t="s">
        <v>18</v>
      </c>
      <c r="N99" s="41"/>
      <c r="O99" s="42" t="s">
        <v>27</v>
      </c>
      <c r="P99" s="209">
        <v>30</v>
      </c>
      <c r="Q99" s="43"/>
    </row>
    <row r="100" spans="1:17" ht="15.75" thickBot="1" x14ac:dyDescent="0.3">
      <c r="A100" s="306"/>
      <c r="B100" s="317"/>
      <c r="C100" s="319"/>
      <c r="D100" s="57"/>
      <c r="E100" s="274"/>
      <c r="F100" s="315"/>
      <c r="G100" s="272">
        <v>12</v>
      </c>
      <c r="H100" s="34">
        <v>12</v>
      </c>
      <c r="I100" s="34" t="s">
        <v>12</v>
      </c>
      <c r="J100" s="34">
        <v>30</v>
      </c>
      <c r="K100" s="29" t="s">
        <v>18</v>
      </c>
      <c r="L100" s="29" t="s">
        <v>18</v>
      </c>
      <c r="M100" s="39"/>
      <c r="N100" s="34"/>
      <c r="O100" s="47" t="s">
        <v>28</v>
      </c>
      <c r="P100" s="210">
        <v>30</v>
      </c>
      <c r="Q100" s="35"/>
    </row>
    <row r="101" spans="1:17" x14ac:dyDescent="0.25">
      <c r="A101" s="306"/>
      <c r="B101" s="316">
        <v>7</v>
      </c>
      <c r="C101" s="318"/>
      <c r="D101" s="56"/>
      <c r="E101" s="273"/>
      <c r="F101" s="314">
        <v>13</v>
      </c>
      <c r="G101" s="271">
        <v>13</v>
      </c>
      <c r="H101" s="41">
        <v>13</v>
      </c>
      <c r="I101" s="41" t="s">
        <v>12</v>
      </c>
      <c r="J101" s="41">
        <v>30</v>
      </c>
      <c r="K101" s="14"/>
      <c r="L101" s="29" t="s">
        <v>18</v>
      </c>
      <c r="M101" s="29" t="s">
        <v>18</v>
      </c>
      <c r="N101" s="41"/>
      <c r="O101" s="42" t="s">
        <v>0</v>
      </c>
      <c r="P101" s="209">
        <v>30</v>
      </c>
      <c r="Q101" s="43"/>
    </row>
    <row r="102" spans="1:17" ht="15.75" thickBot="1" x14ac:dyDescent="0.3">
      <c r="A102" s="306"/>
      <c r="B102" s="317"/>
      <c r="C102" s="319"/>
      <c r="D102" s="57"/>
      <c r="E102" s="274"/>
      <c r="F102" s="315"/>
      <c r="G102" s="272">
        <v>14</v>
      </c>
      <c r="H102" s="34">
        <v>14</v>
      </c>
      <c r="I102" s="34" t="s">
        <v>12</v>
      </c>
      <c r="J102" s="34">
        <v>30</v>
      </c>
      <c r="K102" s="29" t="s">
        <v>18</v>
      </c>
      <c r="L102" s="15"/>
      <c r="M102" s="29" t="s">
        <v>18</v>
      </c>
      <c r="N102" s="34"/>
      <c r="O102" s="47" t="s">
        <v>27</v>
      </c>
      <c r="P102" s="210">
        <v>30</v>
      </c>
      <c r="Q102" s="35"/>
    </row>
    <row r="103" spans="1:17" x14ac:dyDescent="0.25">
      <c r="A103" s="306"/>
      <c r="B103" s="316">
        <v>8</v>
      </c>
      <c r="C103" s="318"/>
      <c r="D103" s="56"/>
      <c r="E103" s="273"/>
      <c r="F103" s="314">
        <v>15</v>
      </c>
      <c r="G103" s="271">
        <v>15</v>
      </c>
      <c r="H103" s="41">
        <v>15</v>
      </c>
      <c r="I103" s="41" t="s">
        <v>12</v>
      </c>
      <c r="J103" s="41">
        <v>30</v>
      </c>
      <c r="K103" s="29" t="s">
        <v>18</v>
      </c>
      <c r="L103" s="29" t="s">
        <v>18</v>
      </c>
      <c r="M103" s="39"/>
      <c r="N103" s="41"/>
      <c r="O103" s="42" t="s">
        <v>28</v>
      </c>
      <c r="P103" s="209">
        <v>30</v>
      </c>
      <c r="Q103" s="43"/>
    </row>
    <row r="104" spans="1:17" ht="15.75" thickBot="1" x14ac:dyDescent="0.3">
      <c r="A104" s="307"/>
      <c r="B104" s="317"/>
      <c r="C104" s="319"/>
      <c r="D104" s="57"/>
      <c r="E104" s="274"/>
      <c r="F104" s="315"/>
      <c r="G104" s="272">
        <v>16</v>
      </c>
      <c r="H104" s="34">
        <v>16</v>
      </c>
      <c r="I104" s="34" t="s">
        <v>12</v>
      </c>
      <c r="J104" s="34">
        <v>30</v>
      </c>
      <c r="K104" s="44"/>
      <c r="L104" s="45" t="s">
        <v>18</v>
      </c>
      <c r="M104" s="45" t="s">
        <v>18</v>
      </c>
      <c r="N104" s="34"/>
      <c r="O104" s="47" t="s">
        <v>0</v>
      </c>
      <c r="P104" s="210">
        <v>30</v>
      </c>
      <c r="Q104" s="35"/>
    </row>
    <row r="105" spans="1:17" ht="15.75" thickBot="1" x14ac:dyDescent="0.3"/>
    <row r="106" spans="1:17" ht="16.899999999999999" customHeight="1" x14ac:dyDescent="0.25">
      <c r="A106" s="305" t="s">
        <v>194</v>
      </c>
      <c r="B106" s="290"/>
      <c r="C106" s="291"/>
      <c r="D106" s="291"/>
      <c r="E106" s="291"/>
      <c r="F106" s="291"/>
      <c r="G106" s="291"/>
      <c r="H106" s="291"/>
      <c r="I106" s="291"/>
      <c r="J106" s="292"/>
      <c r="K106" s="308" t="s">
        <v>33</v>
      </c>
      <c r="L106" s="308"/>
      <c r="M106" s="308"/>
      <c r="N106" s="204" t="s">
        <v>197</v>
      </c>
      <c r="O106" s="205" t="s">
        <v>34</v>
      </c>
      <c r="P106" s="206" t="e">
        <f>ROUNDUP(N106*0.95,0)</f>
        <v>#VALUE!</v>
      </c>
      <c r="Q106" s="269" t="s">
        <v>125</v>
      </c>
    </row>
    <row r="107" spans="1:17" ht="16.899999999999999" customHeight="1" x14ac:dyDescent="0.25">
      <c r="A107" s="306"/>
      <c r="B107" s="296"/>
      <c r="C107" s="297"/>
      <c r="D107" s="297"/>
      <c r="E107" s="297"/>
      <c r="F107" s="297"/>
      <c r="G107" s="297"/>
      <c r="H107" s="297"/>
      <c r="I107" s="297"/>
      <c r="J107" s="298"/>
      <c r="K107" s="309" t="s">
        <v>35</v>
      </c>
      <c r="L107" s="310"/>
      <c r="M107" s="310"/>
      <c r="N107" s="52"/>
      <c r="O107" s="288" t="s">
        <v>29</v>
      </c>
      <c r="P107" s="311"/>
      <c r="Q107" s="212"/>
    </row>
    <row r="108" spans="1:17" ht="15" customHeight="1" x14ac:dyDescent="0.25">
      <c r="A108" s="306"/>
      <c r="B108" s="299" t="s">
        <v>122</v>
      </c>
      <c r="C108" s="312" t="s">
        <v>110</v>
      </c>
      <c r="D108" s="312" t="s">
        <v>47</v>
      </c>
      <c r="E108" s="312" t="s">
        <v>160</v>
      </c>
      <c r="F108" s="53" t="s">
        <v>38</v>
      </c>
      <c r="G108" s="270" t="s">
        <v>112</v>
      </c>
      <c r="H108" s="293" t="s">
        <v>26</v>
      </c>
      <c r="I108" s="294"/>
      <c r="J108" s="295"/>
      <c r="K108" s="301" t="s">
        <v>114</v>
      </c>
      <c r="L108" s="302"/>
      <c r="M108" s="302"/>
      <c r="N108" s="303" t="s">
        <v>115</v>
      </c>
      <c r="O108" s="97" t="str">
        <f>A106</f>
        <v>CLU 5</v>
      </c>
      <c r="P108" s="207" t="s">
        <v>120</v>
      </c>
      <c r="Q108" s="268" t="s">
        <v>149</v>
      </c>
    </row>
    <row r="109" spans="1:17" ht="15.75" customHeight="1" thickBot="1" x14ac:dyDescent="0.3">
      <c r="A109" s="306"/>
      <c r="B109" s="321"/>
      <c r="C109" s="320"/>
      <c r="D109" s="320"/>
      <c r="E109" s="313"/>
      <c r="F109" s="213" t="s">
        <v>111</v>
      </c>
      <c r="G109" s="213" t="s">
        <v>111</v>
      </c>
      <c r="H109" s="213" t="s">
        <v>111</v>
      </c>
      <c r="I109" s="213" t="s">
        <v>113</v>
      </c>
      <c r="J109" s="213" t="s">
        <v>116</v>
      </c>
      <c r="K109" s="214" t="s">
        <v>13</v>
      </c>
      <c r="L109" s="214" t="s">
        <v>14</v>
      </c>
      <c r="M109" s="214" t="s">
        <v>15</v>
      </c>
      <c r="N109" s="322"/>
      <c r="O109" s="215" t="s">
        <v>104</v>
      </c>
      <c r="P109" s="216" t="s">
        <v>116</v>
      </c>
      <c r="Q109" s="217"/>
    </row>
    <row r="110" spans="1:17" ht="14.45" customHeight="1" x14ac:dyDescent="0.25">
      <c r="A110" s="306"/>
      <c r="B110" s="316">
        <v>1</v>
      </c>
      <c r="C110" s="318"/>
      <c r="D110" s="56"/>
      <c r="E110" s="273"/>
      <c r="F110" s="314">
        <v>1</v>
      </c>
      <c r="G110" s="271">
        <v>1</v>
      </c>
      <c r="H110" s="41">
        <v>1</v>
      </c>
      <c r="I110" s="41" t="s">
        <v>12</v>
      </c>
      <c r="J110" s="41">
        <v>30</v>
      </c>
      <c r="K110" s="29" t="s">
        <v>18</v>
      </c>
      <c r="L110" s="15"/>
      <c r="M110" s="29" t="s">
        <v>18</v>
      </c>
      <c r="N110" s="41"/>
      <c r="O110" s="42" t="s">
        <v>0</v>
      </c>
      <c r="P110" s="209">
        <v>30</v>
      </c>
      <c r="Q110" s="43"/>
    </row>
    <row r="111" spans="1:17" ht="14.45" customHeight="1" thickBot="1" x14ac:dyDescent="0.3">
      <c r="A111" s="306"/>
      <c r="B111" s="317"/>
      <c r="C111" s="319"/>
      <c r="D111" s="57"/>
      <c r="E111" s="274"/>
      <c r="F111" s="315"/>
      <c r="G111" s="272">
        <v>2</v>
      </c>
      <c r="H111" s="34">
        <v>2</v>
      </c>
      <c r="I111" s="34" t="s">
        <v>12</v>
      </c>
      <c r="J111" s="34">
        <v>30</v>
      </c>
      <c r="K111" s="29" t="s">
        <v>18</v>
      </c>
      <c r="L111" s="29" t="s">
        <v>18</v>
      </c>
      <c r="M111" s="39"/>
      <c r="N111" s="34"/>
      <c r="O111" s="47" t="s">
        <v>27</v>
      </c>
      <c r="P111" s="210">
        <v>30</v>
      </c>
      <c r="Q111" s="35"/>
    </row>
    <row r="112" spans="1:17" x14ac:dyDescent="0.25">
      <c r="A112" s="306"/>
      <c r="B112" s="316">
        <v>2</v>
      </c>
      <c r="C112" s="318"/>
      <c r="D112" s="56"/>
      <c r="E112" s="273"/>
      <c r="F112" s="314">
        <v>3</v>
      </c>
      <c r="G112" s="271">
        <v>3</v>
      </c>
      <c r="H112" s="41">
        <v>3</v>
      </c>
      <c r="I112" s="41" t="s">
        <v>12</v>
      </c>
      <c r="J112" s="41">
        <v>30</v>
      </c>
      <c r="K112" s="14"/>
      <c r="L112" s="29" t="s">
        <v>18</v>
      </c>
      <c r="M112" s="29" t="s">
        <v>18</v>
      </c>
      <c r="N112" s="41"/>
      <c r="O112" s="42" t="s">
        <v>28</v>
      </c>
      <c r="P112" s="209">
        <v>30</v>
      </c>
      <c r="Q112" s="43"/>
    </row>
    <row r="113" spans="1:17" ht="15.75" thickBot="1" x14ac:dyDescent="0.3">
      <c r="A113" s="306"/>
      <c r="B113" s="317"/>
      <c r="C113" s="319"/>
      <c r="D113" s="57"/>
      <c r="E113" s="274"/>
      <c r="F113" s="315"/>
      <c r="G113" s="272">
        <v>4</v>
      </c>
      <c r="H113" s="34">
        <v>4</v>
      </c>
      <c r="I113" s="34" t="s">
        <v>12</v>
      </c>
      <c r="J113" s="34">
        <v>30</v>
      </c>
      <c r="K113" s="29" t="s">
        <v>18</v>
      </c>
      <c r="L113" s="15"/>
      <c r="M113" s="29" t="s">
        <v>18</v>
      </c>
      <c r="N113" s="34"/>
      <c r="O113" s="47" t="s">
        <v>0</v>
      </c>
      <c r="P113" s="210">
        <v>30</v>
      </c>
      <c r="Q113" s="35"/>
    </row>
    <row r="114" spans="1:17" x14ac:dyDescent="0.25">
      <c r="A114" s="306"/>
      <c r="B114" s="316">
        <v>3</v>
      </c>
      <c r="C114" s="318"/>
      <c r="D114" s="56"/>
      <c r="E114" s="273"/>
      <c r="F114" s="314">
        <v>5</v>
      </c>
      <c r="G114" s="271">
        <v>5</v>
      </c>
      <c r="H114" s="41">
        <v>5</v>
      </c>
      <c r="I114" s="41" t="s">
        <v>12</v>
      </c>
      <c r="J114" s="41">
        <v>30</v>
      </c>
      <c r="K114" s="29" t="s">
        <v>18</v>
      </c>
      <c r="L114" s="29" t="s">
        <v>18</v>
      </c>
      <c r="M114" s="39"/>
      <c r="N114" s="41"/>
      <c r="O114" s="42" t="s">
        <v>27</v>
      </c>
      <c r="P114" s="209">
        <v>30</v>
      </c>
      <c r="Q114" s="43"/>
    </row>
    <row r="115" spans="1:17" ht="15.75" thickBot="1" x14ac:dyDescent="0.3">
      <c r="A115" s="306"/>
      <c r="B115" s="317"/>
      <c r="C115" s="319"/>
      <c r="D115" s="57"/>
      <c r="E115" s="274"/>
      <c r="F115" s="315"/>
      <c r="G115" s="272">
        <v>6</v>
      </c>
      <c r="H115" s="34">
        <v>6</v>
      </c>
      <c r="I115" s="34" t="s">
        <v>12</v>
      </c>
      <c r="J115" s="34">
        <v>30</v>
      </c>
      <c r="K115" s="14"/>
      <c r="L115" s="29" t="s">
        <v>18</v>
      </c>
      <c r="M115" s="29" t="s">
        <v>18</v>
      </c>
      <c r="N115" s="34"/>
      <c r="O115" s="47" t="s">
        <v>28</v>
      </c>
      <c r="P115" s="210">
        <v>30</v>
      </c>
      <c r="Q115" s="35"/>
    </row>
    <row r="116" spans="1:17" x14ac:dyDescent="0.25">
      <c r="A116" s="306"/>
      <c r="B116" s="316">
        <v>4</v>
      </c>
      <c r="C116" s="318"/>
      <c r="D116" s="56"/>
      <c r="E116" s="273"/>
      <c r="F116" s="314">
        <v>7</v>
      </c>
      <c r="G116" s="271">
        <v>7</v>
      </c>
      <c r="H116" s="41">
        <v>7</v>
      </c>
      <c r="I116" s="41" t="s">
        <v>12</v>
      </c>
      <c r="J116" s="41">
        <v>30</v>
      </c>
      <c r="K116" s="29" t="s">
        <v>18</v>
      </c>
      <c r="L116" s="15"/>
      <c r="M116" s="29" t="s">
        <v>18</v>
      </c>
      <c r="N116" s="41"/>
      <c r="O116" s="42" t="s">
        <v>0</v>
      </c>
      <c r="P116" s="209">
        <v>30</v>
      </c>
      <c r="Q116" s="43"/>
    </row>
    <row r="117" spans="1:17" ht="15.75" thickBot="1" x14ac:dyDescent="0.3">
      <c r="A117" s="306"/>
      <c r="B117" s="317"/>
      <c r="C117" s="319"/>
      <c r="D117" s="57"/>
      <c r="E117" s="274"/>
      <c r="F117" s="315"/>
      <c r="G117" s="272">
        <v>8</v>
      </c>
      <c r="H117" s="34">
        <v>8</v>
      </c>
      <c r="I117" s="34" t="s">
        <v>12</v>
      </c>
      <c r="J117" s="34">
        <v>30</v>
      </c>
      <c r="K117" s="29" t="s">
        <v>18</v>
      </c>
      <c r="L117" s="29" t="s">
        <v>18</v>
      </c>
      <c r="M117" s="39"/>
      <c r="N117" s="34"/>
      <c r="O117" s="47" t="s">
        <v>27</v>
      </c>
      <c r="P117" s="210">
        <v>30</v>
      </c>
      <c r="Q117" s="35"/>
    </row>
    <row r="118" spans="1:17" x14ac:dyDescent="0.25">
      <c r="A118" s="306"/>
      <c r="B118" s="316">
        <v>5</v>
      </c>
      <c r="C118" s="318"/>
      <c r="D118" s="56"/>
      <c r="E118" s="273"/>
      <c r="F118" s="314">
        <v>9</v>
      </c>
      <c r="G118" s="271">
        <v>9</v>
      </c>
      <c r="H118" s="41">
        <v>9</v>
      </c>
      <c r="I118" s="41" t="s">
        <v>12</v>
      </c>
      <c r="J118" s="41">
        <v>30</v>
      </c>
      <c r="K118" s="14"/>
      <c r="L118" s="29" t="s">
        <v>18</v>
      </c>
      <c r="M118" s="29" t="s">
        <v>18</v>
      </c>
      <c r="N118" s="41"/>
      <c r="O118" s="42" t="s">
        <v>28</v>
      </c>
      <c r="P118" s="209">
        <v>30</v>
      </c>
      <c r="Q118" s="43"/>
    </row>
    <row r="119" spans="1:17" ht="14.45" customHeight="1" thickBot="1" x14ac:dyDescent="0.3">
      <c r="A119" s="306"/>
      <c r="B119" s="317"/>
      <c r="C119" s="319"/>
      <c r="D119" s="57"/>
      <c r="E119" s="274"/>
      <c r="F119" s="315"/>
      <c r="G119" s="272">
        <v>10</v>
      </c>
      <c r="H119" s="34">
        <v>10</v>
      </c>
      <c r="I119" s="34" t="s">
        <v>12</v>
      </c>
      <c r="J119" s="34">
        <v>30</v>
      </c>
      <c r="K119" s="29" t="s">
        <v>18</v>
      </c>
      <c r="L119" s="15"/>
      <c r="M119" s="29" t="s">
        <v>18</v>
      </c>
      <c r="N119" s="34"/>
      <c r="O119" s="47" t="s">
        <v>0</v>
      </c>
      <c r="P119" s="210">
        <v>30</v>
      </c>
      <c r="Q119" s="35"/>
    </row>
    <row r="120" spans="1:17" x14ac:dyDescent="0.25">
      <c r="A120" s="306"/>
      <c r="B120" s="316">
        <v>6</v>
      </c>
      <c r="C120" s="318"/>
      <c r="D120" s="56"/>
      <c r="E120" s="273"/>
      <c r="F120" s="314">
        <v>11</v>
      </c>
      <c r="G120" s="271">
        <v>11</v>
      </c>
      <c r="H120" s="41">
        <v>11</v>
      </c>
      <c r="I120" s="41" t="s">
        <v>12</v>
      </c>
      <c r="J120" s="41">
        <v>30</v>
      </c>
      <c r="K120" s="29" t="s">
        <v>18</v>
      </c>
      <c r="L120" s="29" t="s">
        <v>18</v>
      </c>
      <c r="M120" s="39"/>
      <c r="N120" s="41"/>
      <c r="O120" s="42" t="s">
        <v>27</v>
      </c>
      <c r="P120" s="209">
        <v>30</v>
      </c>
      <c r="Q120" s="43"/>
    </row>
    <row r="121" spans="1:17" ht="15.75" thickBot="1" x14ac:dyDescent="0.3">
      <c r="A121" s="306"/>
      <c r="B121" s="317"/>
      <c r="C121" s="319"/>
      <c r="D121" s="57"/>
      <c r="E121" s="274"/>
      <c r="F121" s="315"/>
      <c r="G121" s="272">
        <v>12</v>
      </c>
      <c r="H121" s="34">
        <v>12</v>
      </c>
      <c r="I121" s="34" t="s">
        <v>12</v>
      </c>
      <c r="J121" s="34">
        <v>30</v>
      </c>
      <c r="K121" s="14"/>
      <c r="L121" s="29" t="s">
        <v>18</v>
      </c>
      <c r="M121" s="29" t="s">
        <v>18</v>
      </c>
      <c r="N121" s="34"/>
      <c r="O121" s="47" t="s">
        <v>28</v>
      </c>
      <c r="P121" s="210">
        <v>30</v>
      </c>
      <c r="Q121" s="35"/>
    </row>
    <row r="122" spans="1:17" x14ac:dyDescent="0.25">
      <c r="A122" s="306"/>
      <c r="B122" s="316">
        <v>7</v>
      </c>
      <c r="C122" s="318"/>
      <c r="D122" s="56"/>
      <c r="E122" s="273"/>
      <c r="F122" s="314">
        <v>13</v>
      </c>
      <c r="G122" s="271">
        <v>13</v>
      </c>
      <c r="H122" s="41">
        <v>13</v>
      </c>
      <c r="I122" s="41" t="s">
        <v>12</v>
      </c>
      <c r="J122" s="41">
        <v>30</v>
      </c>
      <c r="K122" s="29" t="s">
        <v>18</v>
      </c>
      <c r="L122" s="15"/>
      <c r="M122" s="29" t="s">
        <v>18</v>
      </c>
      <c r="N122" s="41"/>
      <c r="O122" s="42" t="s">
        <v>0</v>
      </c>
      <c r="P122" s="209">
        <v>30</v>
      </c>
      <c r="Q122" s="43"/>
    </row>
    <row r="123" spans="1:17" ht="15.75" thickBot="1" x14ac:dyDescent="0.3">
      <c r="A123" s="306"/>
      <c r="B123" s="317"/>
      <c r="C123" s="319"/>
      <c r="D123" s="57"/>
      <c r="E123" s="274"/>
      <c r="F123" s="315"/>
      <c r="G123" s="272">
        <v>14</v>
      </c>
      <c r="H123" s="34">
        <v>14</v>
      </c>
      <c r="I123" s="34" t="s">
        <v>12</v>
      </c>
      <c r="J123" s="34">
        <v>30</v>
      </c>
      <c r="K123" s="29" t="s">
        <v>18</v>
      </c>
      <c r="L123" s="29" t="s">
        <v>18</v>
      </c>
      <c r="M123" s="39"/>
      <c r="N123" s="34"/>
      <c r="O123" s="47" t="s">
        <v>27</v>
      </c>
      <c r="P123" s="210">
        <v>30</v>
      </c>
      <c r="Q123" s="35"/>
    </row>
    <row r="124" spans="1:17" ht="15.75" thickBot="1" x14ac:dyDescent="0.3">
      <c r="A124" s="306"/>
      <c r="B124" s="316">
        <v>8</v>
      </c>
      <c r="C124" s="318"/>
      <c r="D124" s="56"/>
      <c r="E124" s="273"/>
      <c r="F124" s="314">
        <v>15</v>
      </c>
      <c r="G124" s="271">
        <v>15</v>
      </c>
      <c r="H124" s="41">
        <v>15</v>
      </c>
      <c r="I124" s="41" t="s">
        <v>12</v>
      </c>
      <c r="J124" s="41">
        <v>30</v>
      </c>
      <c r="K124" s="44"/>
      <c r="L124" s="45" t="s">
        <v>18</v>
      </c>
      <c r="M124" s="45" t="s">
        <v>18</v>
      </c>
      <c r="N124" s="41"/>
      <c r="O124" s="42" t="s">
        <v>28</v>
      </c>
      <c r="P124" s="209">
        <v>30</v>
      </c>
      <c r="Q124" s="43"/>
    </row>
    <row r="125" spans="1:17" ht="15.75" thickBot="1" x14ac:dyDescent="0.3">
      <c r="A125" s="307"/>
      <c r="B125" s="317"/>
      <c r="C125" s="319"/>
      <c r="D125" s="57"/>
      <c r="E125" s="274"/>
      <c r="F125" s="315"/>
      <c r="G125" s="272">
        <v>16</v>
      </c>
      <c r="H125" s="34">
        <v>16</v>
      </c>
      <c r="I125" s="34" t="s">
        <v>12</v>
      </c>
      <c r="J125" s="34">
        <v>30</v>
      </c>
      <c r="K125" s="29" t="s">
        <v>18</v>
      </c>
      <c r="L125" s="15"/>
      <c r="M125" s="29" t="s">
        <v>18</v>
      </c>
      <c r="N125" s="34"/>
      <c r="O125" s="47" t="s">
        <v>0</v>
      </c>
      <c r="P125" s="210">
        <v>30</v>
      </c>
      <c r="Q125" s="35"/>
    </row>
    <row r="126" spans="1:17" ht="15.75" thickBot="1" x14ac:dyDescent="0.3"/>
    <row r="127" spans="1:17" ht="16.899999999999999" customHeight="1" x14ac:dyDescent="0.25">
      <c r="A127" s="305" t="s">
        <v>198</v>
      </c>
      <c r="B127" s="290"/>
      <c r="C127" s="291"/>
      <c r="D127" s="291"/>
      <c r="E127" s="291"/>
      <c r="F127" s="291"/>
      <c r="G127" s="291"/>
      <c r="H127" s="291"/>
      <c r="I127" s="291"/>
      <c r="J127" s="292"/>
      <c r="K127" s="308" t="s">
        <v>33</v>
      </c>
      <c r="L127" s="308"/>
      <c r="M127" s="308"/>
      <c r="N127" s="204" t="s">
        <v>197</v>
      </c>
      <c r="O127" s="205" t="s">
        <v>34</v>
      </c>
      <c r="P127" s="206" t="e">
        <f>ROUNDUP(N127*0.95,0)</f>
        <v>#VALUE!</v>
      </c>
      <c r="Q127" s="269" t="s">
        <v>125</v>
      </c>
    </row>
    <row r="128" spans="1:17" ht="16.899999999999999" customHeight="1" x14ac:dyDescent="0.25">
      <c r="A128" s="306"/>
      <c r="B128" s="296"/>
      <c r="C128" s="297"/>
      <c r="D128" s="297"/>
      <c r="E128" s="297"/>
      <c r="F128" s="297"/>
      <c r="G128" s="297"/>
      <c r="H128" s="297"/>
      <c r="I128" s="297"/>
      <c r="J128" s="298"/>
      <c r="K128" s="309" t="s">
        <v>35</v>
      </c>
      <c r="L128" s="310"/>
      <c r="M128" s="310"/>
      <c r="N128" s="52"/>
      <c r="O128" s="288" t="s">
        <v>29</v>
      </c>
      <c r="P128" s="311"/>
      <c r="Q128" s="212"/>
    </row>
    <row r="129" spans="1:17" ht="15" customHeight="1" x14ac:dyDescent="0.25">
      <c r="A129" s="306"/>
      <c r="B129" s="299" t="s">
        <v>122</v>
      </c>
      <c r="C129" s="312" t="s">
        <v>110</v>
      </c>
      <c r="D129" s="312" t="s">
        <v>47</v>
      </c>
      <c r="E129" s="312" t="s">
        <v>160</v>
      </c>
      <c r="F129" s="53" t="s">
        <v>38</v>
      </c>
      <c r="G129" s="270" t="s">
        <v>112</v>
      </c>
      <c r="H129" s="293" t="s">
        <v>26</v>
      </c>
      <c r="I129" s="294"/>
      <c r="J129" s="295"/>
      <c r="K129" s="301" t="s">
        <v>114</v>
      </c>
      <c r="L129" s="302"/>
      <c r="M129" s="302"/>
      <c r="N129" s="303" t="s">
        <v>115</v>
      </c>
      <c r="O129" s="97" t="str">
        <f>A127</f>
        <v>CLU 6</v>
      </c>
      <c r="P129" s="207" t="s">
        <v>120</v>
      </c>
      <c r="Q129" s="268" t="s">
        <v>149</v>
      </c>
    </row>
    <row r="130" spans="1:17" ht="15.75" customHeight="1" thickBot="1" x14ac:dyDescent="0.3">
      <c r="A130" s="306"/>
      <c r="B130" s="321"/>
      <c r="C130" s="320"/>
      <c r="D130" s="320"/>
      <c r="E130" s="313"/>
      <c r="F130" s="213" t="s">
        <v>111</v>
      </c>
      <c r="G130" s="213" t="s">
        <v>111</v>
      </c>
      <c r="H130" s="213" t="s">
        <v>111</v>
      </c>
      <c r="I130" s="213" t="s">
        <v>113</v>
      </c>
      <c r="J130" s="213" t="s">
        <v>116</v>
      </c>
      <c r="K130" s="214" t="s">
        <v>13</v>
      </c>
      <c r="L130" s="214" t="s">
        <v>14</v>
      </c>
      <c r="M130" s="214" t="s">
        <v>15</v>
      </c>
      <c r="N130" s="322"/>
      <c r="O130" s="215" t="s">
        <v>104</v>
      </c>
      <c r="P130" s="216" t="s">
        <v>116</v>
      </c>
      <c r="Q130" s="217"/>
    </row>
    <row r="131" spans="1:17" ht="14.45" customHeight="1" x14ac:dyDescent="0.25">
      <c r="A131" s="306"/>
      <c r="B131" s="316">
        <v>1</v>
      </c>
      <c r="C131" s="318"/>
      <c r="D131" s="56"/>
      <c r="E131" s="273"/>
      <c r="F131" s="314">
        <v>1</v>
      </c>
      <c r="G131" s="271">
        <v>1</v>
      </c>
      <c r="H131" s="41">
        <v>1</v>
      </c>
      <c r="I131" s="41" t="s">
        <v>12</v>
      </c>
      <c r="J131" s="41">
        <v>30</v>
      </c>
      <c r="K131" s="29" t="s">
        <v>18</v>
      </c>
      <c r="L131" s="29" t="s">
        <v>18</v>
      </c>
      <c r="M131" s="39"/>
      <c r="N131" s="41"/>
      <c r="O131" s="42" t="s">
        <v>0</v>
      </c>
      <c r="P131" s="209">
        <v>30</v>
      </c>
      <c r="Q131" s="43"/>
    </row>
    <row r="132" spans="1:17" ht="14.45" customHeight="1" thickBot="1" x14ac:dyDescent="0.3">
      <c r="A132" s="306"/>
      <c r="B132" s="317"/>
      <c r="C132" s="319"/>
      <c r="D132" s="57"/>
      <c r="E132" s="274"/>
      <c r="F132" s="315"/>
      <c r="G132" s="272">
        <v>2</v>
      </c>
      <c r="H132" s="34">
        <v>2</v>
      </c>
      <c r="I132" s="34" t="s">
        <v>12</v>
      </c>
      <c r="J132" s="34">
        <v>30</v>
      </c>
      <c r="K132" s="14"/>
      <c r="L132" s="29" t="s">
        <v>18</v>
      </c>
      <c r="M132" s="29" t="s">
        <v>18</v>
      </c>
      <c r="N132" s="34"/>
      <c r="O132" s="47" t="s">
        <v>27</v>
      </c>
      <c r="P132" s="210">
        <v>30</v>
      </c>
      <c r="Q132" s="35"/>
    </row>
    <row r="133" spans="1:17" x14ac:dyDescent="0.25">
      <c r="A133" s="306"/>
      <c r="B133" s="316">
        <v>2</v>
      </c>
      <c r="C133" s="318"/>
      <c r="D133" s="56"/>
      <c r="E133" s="273"/>
      <c r="F133" s="314">
        <v>3</v>
      </c>
      <c r="G133" s="271">
        <v>3</v>
      </c>
      <c r="H133" s="41">
        <v>3</v>
      </c>
      <c r="I133" s="41" t="s">
        <v>12</v>
      </c>
      <c r="J133" s="41">
        <v>30</v>
      </c>
      <c r="K133" s="29" t="s">
        <v>18</v>
      </c>
      <c r="L133" s="15"/>
      <c r="M133" s="29" t="s">
        <v>18</v>
      </c>
      <c r="N133" s="41"/>
      <c r="O133" s="42" t="s">
        <v>28</v>
      </c>
      <c r="P133" s="209">
        <v>30</v>
      </c>
      <c r="Q133" s="43"/>
    </row>
    <row r="134" spans="1:17" ht="15.75" thickBot="1" x14ac:dyDescent="0.3">
      <c r="A134" s="306"/>
      <c r="B134" s="317"/>
      <c r="C134" s="319"/>
      <c r="D134" s="57"/>
      <c r="E134" s="274"/>
      <c r="F134" s="315"/>
      <c r="G134" s="272">
        <v>4</v>
      </c>
      <c r="H134" s="34">
        <v>4</v>
      </c>
      <c r="I134" s="34" t="s">
        <v>12</v>
      </c>
      <c r="J134" s="34">
        <v>30</v>
      </c>
      <c r="K134" s="29" t="s">
        <v>18</v>
      </c>
      <c r="L134" s="29" t="s">
        <v>18</v>
      </c>
      <c r="M134" s="39"/>
      <c r="N134" s="34"/>
      <c r="O134" s="47" t="s">
        <v>0</v>
      </c>
      <c r="P134" s="210">
        <v>30</v>
      </c>
      <c r="Q134" s="35"/>
    </row>
    <row r="135" spans="1:17" x14ac:dyDescent="0.25">
      <c r="A135" s="306"/>
      <c r="B135" s="316">
        <v>3</v>
      </c>
      <c r="C135" s="318"/>
      <c r="D135" s="56"/>
      <c r="E135" s="273"/>
      <c r="F135" s="314">
        <v>5</v>
      </c>
      <c r="G135" s="271">
        <v>5</v>
      </c>
      <c r="H135" s="41">
        <v>5</v>
      </c>
      <c r="I135" s="41" t="s">
        <v>12</v>
      </c>
      <c r="J135" s="41">
        <v>30</v>
      </c>
      <c r="K135" s="14"/>
      <c r="L135" s="29" t="s">
        <v>18</v>
      </c>
      <c r="M135" s="29" t="s">
        <v>18</v>
      </c>
      <c r="N135" s="41"/>
      <c r="O135" s="42" t="s">
        <v>27</v>
      </c>
      <c r="P135" s="209">
        <v>30</v>
      </c>
      <c r="Q135" s="43"/>
    </row>
    <row r="136" spans="1:17" ht="15.75" thickBot="1" x14ac:dyDescent="0.3">
      <c r="A136" s="306"/>
      <c r="B136" s="317"/>
      <c r="C136" s="319"/>
      <c r="D136" s="57"/>
      <c r="E136" s="274"/>
      <c r="F136" s="315"/>
      <c r="G136" s="272">
        <v>6</v>
      </c>
      <c r="H136" s="34">
        <v>6</v>
      </c>
      <c r="I136" s="34" t="s">
        <v>12</v>
      </c>
      <c r="J136" s="34">
        <v>30</v>
      </c>
      <c r="K136" s="29" t="s">
        <v>18</v>
      </c>
      <c r="L136" s="15"/>
      <c r="M136" s="29" t="s">
        <v>18</v>
      </c>
      <c r="N136" s="34"/>
      <c r="O136" s="47" t="s">
        <v>28</v>
      </c>
      <c r="P136" s="210">
        <v>30</v>
      </c>
      <c r="Q136" s="35"/>
    </row>
    <row r="137" spans="1:17" x14ac:dyDescent="0.25">
      <c r="A137" s="306"/>
      <c r="B137" s="316">
        <v>4</v>
      </c>
      <c r="C137" s="318"/>
      <c r="D137" s="56"/>
      <c r="E137" s="273"/>
      <c r="F137" s="314">
        <v>7</v>
      </c>
      <c r="G137" s="271">
        <v>7</v>
      </c>
      <c r="H137" s="41">
        <v>7</v>
      </c>
      <c r="I137" s="41" t="s">
        <v>12</v>
      </c>
      <c r="J137" s="41">
        <v>30</v>
      </c>
      <c r="K137" s="29" t="s">
        <v>18</v>
      </c>
      <c r="L137" s="29" t="s">
        <v>18</v>
      </c>
      <c r="M137" s="39"/>
      <c r="N137" s="41"/>
      <c r="O137" s="42" t="s">
        <v>0</v>
      </c>
      <c r="P137" s="209">
        <v>30</v>
      </c>
      <c r="Q137" s="43"/>
    </row>
    <row r="138" spans="1:17" ht="15.75" thickBot="1" x14ac:dyDescent="0.3">
      <c r="A138" s="306"/>
      <c r="B138" s="317"/>
      <c r="C138" s="319"/>
      <c r="D138" s="57"/>
      <c r="E138" s="274"/>
      <c r="F138" s="315"/>
      <c r="G138" s="272">
        <v>8</v>
      </c>
      <c r="H138" s="34">
        <v>8</v>
      </c>
      <c r="I138" s="34" t="s">
        <v>12</v>
      </c>
      <c r="J138" s="34">
        <v>30</v>
      </c>
      <c r="K138" s="14"/>
      <c r="L138" s="29" t="s">
        <v>18</v>
      </c>
      <c r="M138" s="29" t="s">
        <v>18</v>
      </c>
      <c r="N138" s="34"/>
      <c r="O138" s="47" t="s">
        <v>27</v>
      </c>
      <c r="P138" s="210">
        <v>30</v>
      </c>
      <c r="Q138" s="35"/>
    </row>
    <row r="139" spans="1:17" x14ac:dyDescent="0.25">
      <c r="A139" s="306"/>
      <c r="B139" s="316">
        <v>5</v>
      </c>
      <c r="C139" s="318"/>
      <c r="D139" s="56"/>
      <c r="E139" s="273"/>
      <c r="F139" s="314">
        <v>9</v>
      </c>
      <c r="G139" s="271">
        <v>9</v>
      </c>
      <c r="H139" s="41">
        <v>9</v>
      </c>
      <c r="I139" s="41" t="s">
        <v>12</v>
      </c>
      <c r="J139" s="41">
        <v>30</v>
      </c>
      <c r="K139" s="29" t="s">
        <v>18</v>
      </c>
      <c r="L139" s="15"/>
      <c r="M139" s="29" t="s">
        <v>18</v>
      </c>
      <c r="N139" s="41"/>
      <c r="O139" s="42" t="s">
        <v>28</v>
      </c>
      <c r="P139" s="209">
        <v>30</v>
      </c>
      <c r="Q139" s="43"/>
    </row>
    <row r="140" spans="1:17" ht="14.45" customHeight="1" thickBot="1" x14ac:dyDescent="0.3">
      <c r="A140" s="306"/>
      <c r="B140" s="317"/>
      <c r="C140" s="319"/>
      <c r="D140" s="57"/>
      <c r="E140" s="274"/>
      <c r="F140" s="315"/>
      <c r="G140" s="272">
        <v>10</v>
      </c>
      <c r="H140" s="34">
        <v>10</v>
      </c>
      <c r="I140" s="34" t="s">
        <v>12</v>
      </c>
      <c r="J140" s="34">
        <v>30</v>
      </c>
      <c r="K140" s="29" t="s">
        <v>18</v>
      </c>
      <c r="L140" s="29" t="s">
        <v>18</v>
      </c>
      <c r="M140" s="39"/>
      <c r="N140" s="34"/>
      <c r="O140" s="47" t="s">
        <v>0</v>
      </c>
      <c r="P140" s="210">
        <v>30</v>
      </c>
      <c r="Q140" s="35"/>
    </row>
    <row r="141" spans="1:17" x14ac:dyDescent="0.25">
      <c r="A141" s="306"/>
      <c r="B141" s="316">
        <v>6</v>
      </c>
      <c r="C141" s="318"/>
      <c r="D141" s="56"/>
      <c r="E141" s="273"/>
      <c r="F141" s="314">
        <v>11</v>
      </c>
      <c r="G141" s="271">
        <v>11</v>
      </c>
      <c r="H141" s="41">
        <v>11</v>
      </c>
      <c r="I141" s="41" t="s">
        <v>12</v>
      </c>
      <c r="J141" s="41">
        <v>30</v>
      </c>
      <c r="K141" s="14"/>
      <c r="L141" s="29" t="s">
        <v>18</v>
      </c>
      <c r="M141" s="29" t="s">
        <v>18</v>
      </c>
      <c r="N141" s="41"/>
      <c r="O141" s="42" t="s">
        <v>27</v>
      </c>
      <c r="P141" s="209">
        <v>30</v>
      </c>
      <c r="Q141" s="43"/>
    </row>
    <row r="142" spans="1:17" ht="15.75" thickBot="1" x14ac:dyDescent="0.3">
      <c r="A142" s="306"/>
      <c r="B142" s="317"/>
      <c r="C142" s="319"/>
      <c r="D142" s="57"/>
      <c r="E142" s="274"/>
      <c r="F142" s="315"/>
      <c r="G142" s="272">
        <v>12</v>
      </c>
      <c r="H142" s="34">
        <v>12</v>
      </c>
      <c r="I142" s="34" t="s">
        <v>12</v>
      </c>
      <c r="J142" s="34">
        <v>30</v>
      </c>
      <c r="K142" s="29" t="s">
        <v>18</v>
      </c>
      <c r="L142" s="15"/>
      <c r="M142" s="29" t="s">
        <v>18</v>
      </c>
      <c r="N142" s="34"/>
      <c r="O142" s="47" t="s">
        <v>28</v>
      </c>
      <c r="P142" s="210">
        <v>30</v>
      </c>
      <c r="Q142" s="35"/>
    </row>
    <row r="143" spans="1:17" x14ac:dyDescent="0.25">
      <c r="A143" s="306"/>
      <c r="B143" s="316">
        <v>7</v>
      </c>
      <c r="C143" s="318"/>
      <c r="D143" s="56"/>
      <c r="E143" s="273"/>
      <c r="F143" s="314">
        <v>13</v>
      </c>
      <c r="G143" s="271">
        <v>13</v>
      </c>
      <c r="H143" s="41">
        <v>13</v>
      </c>
      <c r="I143" s="41" t="s">
        <v>12</v>
      </c>
      <c r="J143" s="41">
        <v>30</v>
      </c>
      <c r="K143" s="29" t="s">
        <v>18</v>
      </c>
      <c r="L143" s="29" t="s">
        <v>18</v>
      </c>
      <c r="M143" s="39"/>
      <c r="N143" s="41"/>
      <c r="O143" s="42" t="s">
        <v>0</v>
      </c>
      <c r="P143" s="209">
        <v>30</v>
      </c>
      <c r="Q143" s="43"/>
    </row>
    <row r="144" spans="1:17" ht="15.75" thickBot="1" x14ac:dyDescent="0.3">
      <c r="A144" s="306"/>
      <c r="B144" s="317"/>
      <c r="C144" s="319"/>
      <c r="D144" s="57"/>
      <c r="E144" s="274"/>
      <c r="F144" s="315"/>
      <c r="G144" s="272">
        <v>14</v>
      </c>
      <c r="H144" s="34">
        <v>14</v>
      </c>
      <c r="I144" s="34" t="s">
        <v>12</v>
      </c>
      <c r="J144" s="34">
        <v>30</v>
      </c>
      <c r="K144" s="44"/>
      <c r="L144" s="45" t="s">
        <v>18</v>
      </c>
      <c r="M144" s="45" t="s">
        <v>18</v>
      </c>
      <c r="N144" s="34"/>
      <c r="O144" s="47" t="s">
        <v>27</v>
      </c>
      <c r="P144" s="210">
        <v>30</v>
      </c>
      <c r="Q144" s="35"/>
    </row>
    <row r="145" spans="1:17" x14ac:dyDescent="0.25">
      <c r="A145" s="306"/>
      <c r="B145" s="316">
        <v>8</v>
      </c>
      <c r="C145" s="318"/>
      <c r="D145" s="56"/>
      <c r="E145" s="273"/>
      <c r="F145" s="314">
        <v>15</v>
      </c>
      <c r="G145" s="271">
        <v>15</v>
      </c>
      <c r="H145" s="41">
        <v>15</v>
      </c>
      <c r="I145" s="41" t="s">
        <v>12</v>
      </c>
      <c r="J145" s="41">
        <v>30</v>
      </c>
      <c r="K145" s="29" t="s">
        <v>18</v>
      </c>
      <c r="L145" s="15"/>
      <c r="M145" s="29" t="s">
        <v>18</v>
      </c>
      <c r="N145" s="41"/>
      <c r="O145" s="42" t="s">
        <v>28</v>
      </c>
      <c r="P145" s="209">
        <v>30</v>
      </c>
      <c r="Q145" s="43"/>
    </row>
    <row r="146" spans="1:17" ht="15.75" thickBot="1" x14ac:dyDescent="0.3">
      <c r="A146" s="307"/>
      <c r="B146" s="317"/>
      <c r="C146" s="319"/>
      <c r="D146" s="57"/>
      <c r="E146" s="274"/>
      <c r="F146" s="315"/>
      <c r="G146" s="272">
        <v>16</v>
      </c>
      <c r="H146" s="34">
        <v>16</v>
      </c>
      <c r="I146" s="34" t="s">
        <v>12</v>
      </c>
      <c r="J146" s="34">
        <v>30</v>
      </c>
      <c r="K146" s="29" t="s">
        <v>18</v>
      </c>
      <c r="L146" s="29" t="s">
        <v>18</v>
      </c>
      <c r="M146" s="39"/>
      <c r="N146" s="34"/>
      <c r="O146" s="47" t="s">
        <v>0</v>
      </c>
      <c r="P146" s="210">
        <v>30</v>
      </c>
      <c r="Q146" s="35"/>
    </row>
  </sheetData>
  <mergeCells count="229">
    <mergeCell ref="B145:B146"/>
    <mergeCell ref="C145:C146"/>
    <mergeCell ref="F145:F146"/>
    <mergeCell ref="F135:F136"/>
    <mergeCell ref="B137:B138"/>
    <mergeCell ref="C137:C138"/>
    <mergeCell ref="F137:F138"/>
    <mergeCell ref="B139:B140"/>
    <mergeCell ref="C139:C140"/>
    <mergeCell ref="F139:F140"/>
    <mergeCell ref="B141:B142"/>
    <mergeCell ref="C141:C142"/>
    <mergeCell ref="F141:F142"/>
    <mergeCell ref="A127:A146"/>
    <mergeCell ref="B127:J127"/>
    <mergeCell ref="K127:M127"/>
    <mergeCell ref="B128:J128"/>
    <mergeCell ref="K128:M128"/>
    <mergeCell ref="O128:P128"/>
    <mergeCell ref="B129:B130"/>
    <mergeCell ref="C129:C130"/>
    <mergeCell ref="D129:D130"/>
    <mergeCell ref="E129:E130"/>
    <mergeCell ref="H129:J129"/>
    <mergeCell ref="K129:M129"/>
    <mergeCell ref="N129:N130"/>
    <mergeCell ref="B131:B132"/>
    <mergeCell ref="C131:C132"/>
    <mergeCell ref="F131:F132"/>
    <mergeCell ref="B133:B134"/>
    <mergeCell ref="C133:C134"/>
    <mergeCell ref="F133:F134"/>
    <mergeCell ref="B135:B136"/>
    <mergeCell ref="C135:C136"/>
    <mergeCell ref="B143:B144"/>
    <mergeCell ref="C143:C144"/>
    <mergeCell ref="F143:F144"/>
    <mergeCell ref="A106:A125"/>
    <mergeCell ref="B106:J106"/>
    <mergeCell ref="F110:F111"/>
    <mergeCell ref="B112:B113"/>
    <mergeCell ref="C112:C113"/>
    <mergeCell ref="F112:F113"/>
    <mergeCell ref="B116:B117"/>
    <mergeCell ref="C116:C117"/>
    <mergeCell ref="F116:F117"/>
    <mergeCell ref="B118:B119"/>
    <mergeCell ref="C118:C119"/>
    <mergeCell ref="F118:F119"/>
    <mergeCell ref="B124:B125"/>
    <mergeCell ref="C124:C125"/>
    <mergeCell ref="F124:F125"/>
    <mergeCell ref="B107:J107"/>
    <mergeCell ref="B8:I8"/>
    <mergeCell ref="A15:A19"/>
    <mergeCell ref="D16:E16"/>
    <mergeCell ref="A22:A41"/>
    <mergeCell ref="B22:J22"/>
    <mergeCell ref="K22:M22"/>
    <mergeCell ref="B23:J23"/>
    <mergeCell ref="K23:M23"/>
    <mergeCell ref="O23:P23"/>
    <mergeCell ref="B24:B25"/>
    <mergeCell ref="B30:B31"/>
    <mergeCell ref="C30:C31"/>
    <mergeCell ref="F30:F31"/>
    <mergeCell ref="B32:B33"/>
    <mergeCell ref="C32:C33"/>
    <mergeCell ref="F32:F33"/>
    <mergeCell ref="B26:B27"/>
    <mergeCell ref="C26:C27"/>
    <mergeCell ref="F26:F27"/>
    <mergeCell ref="B28:B29"/>
    <mergeCell ref="C28:C29"/>
    <mergeCell ref="F28:F29"/>
    <mergeCell ref="C24:C25"/>
    <mergeCell ref="D24:D25"/>
    <mergeCell ref="E24:E25"/>
    <mergeCell ref="H24:J24"/>
    <mergeCell ref="K24:M24"/>
    <mergeCell ref="N24:N25"/>
    <mergeCell ref="B38:B39"/>
    <mergeCell ref="C38:C39"/>
    <mergeCell ref="F38:F39"/>
    <mergeCell ref="B40:B41"/>
    <mergeCell ref="C40:C41"/>
    <mergeCell ref="F40:F41"/>
    <mergeCell ref="B34:B35"/>
    <mergeCell ref="C34:C35"/>
    <mergeCell ref="F34:F35"/>
    <mergeCell ref="B36:B37"/>
    <mergeCell ref="C36:C37"/>
    <mergeCell ref="F36:F37"/>
    <mergeCell ref="O44:P44"/>
    <mergeCell ref="B45:B46"/>
    <mergeCell ref="C45:C46"/>
    <mergeCell ref="B61:B62"/>
    <mergeCell ref="C61:C62"/>
    <mergeCell ref="F61:F62"/>
    <mergeCell ref="B53:B54"/>
    <mergeCell ref="C53:C54"/>
    <mergeCell ref="F53:F54"/>
    <mergeCell ref="B55:B56"/>
    <mergeCell ref="B51:B52"/>
    <mergeCell ref="D45:D46"/>
    <mergeCell ref="E45:E46"/>
    <mergeCell ref="H45:J45"/>
    <mergeCell ref="K45:M45"/>
    <mergeCell ref="N45:N46"/>
    <mergeCell ref="A43:A62"/>
    <mergeCell ref="B43:J43"/>
    <mergeCell ref="K43:M43"/>
    <mergeCell ref="B44:J44"/>
    <mergeCell ref="K44:M44"/>
    <mergeCell ref="C55:C56"/>
    <mergeCell ref="F55:F56"/>
    <mergeCell ref="B57:B58"/>
    <mergeCell ref="C57:C58"/>
    <mergeCell ref="F57:F58"/>
    <mergeCell ref="B59:B60"/>
    <mergeCell ref="C59:C60"/>
    <mergeCell ref="F59:F60"/>
    <mergeCell ref="B47:B48"/>
    <mergeCell ref="C47:C48"/>
    <mergeCell ref="F47:F48"/>
    <mergeCell ref="B49:B50"/>
    <mergeCell ref="C49:C50"/>
    <mergeCell ref="F49:F50"/>
    <mergeCell ref="C51:C52"/>
    <mergeCell ref="F51:F52"/>
    <mergeCell ref="O65:P65"/>
    <mergeCell ref="B66:B67"/>
    <mergeCell ref="C66:C67"/>
    <mergeCell ref="B72:B73"/>
    <mergeCell ref="C72:C73"/>
    <mergeCell ref="F72:F73"/>
    <mergeCell ref="B74:B75"/>
    <mergeCell ref="C74:C75"/>
    <mergeCell ref="F74:F75"/>
    <mergeCell ref="B68:B69"/>
    <mergeCell ref="C68:C69"/>
    <mergeCell ref="D66:D67"/>
    <mergeCell ref="E66:E67"/>
    <mergeCell ref="H66:J66"/>
    <mergeCell ref="K66:M66"/>
    <mergeCell ref="N66:N67"/>
    <mergeCell ref="A64:A83"/>
    <mergeCell ref="B64:J64"/>
    <mergeCell ref="K64:M64"/>
    <mergeCell ref="B65:J65"/>
    <mergeCell ref="K65:M65"/>
    <mergeCell ref="K106:M106"/>
    <mergeCell ref="F68:F69"/>
    <mergeCell ref="B70:B71"/>
    <mergeCell ref="C70:C71"/>
    <mergeCell ref="F70:F71"/>
    <mergeCell ref="B80:B81"/>
    <mergeCell ref="C80:C81"/>
    <mergeCell ref="F80:F81"/>
    <mergeCell ref="B82:B83"/>
    <mergeCell ref="C82:C83"/>
    <mergeCell ref="F82:F83"/>
    <mergeCell ref="B76:B77"/>
    <mergeCell ref="C76:C77"/>
    <mergeCell ref="F76:F77"/>
    <mergeCell ref="B78:B79"/>
    <mergeCell ref="C78:C79"/>
    <mergeCell ref="F78:F79"/>
    <mergeCell ref="D87:D88"/>
    <mergeCell ref="E87:E88"/>
    <mergeCell ref="B99:B100"/>
    <mergeCell ref="C99:C100"/>
    <mergeCell ref="F99:F100"/>
    <mergeCell ref="H87:J87"/>
    <mergeCell ref="B97:B98"/>
    <mergeCell ref="K87:M87"/>
    <mergeCell ref="N87:N88"/>
    <mergeCell ref="A85:A104"/>
    <mergeCell ref="B85:J85"/>
    <mergeCell ref="K85:M85"/>
    <mergeCell ref="B86:J86"/>
    <mergeCell ref="K86:M86"/>
    <mergeCell ref="C97:C98"/>
    <mergeCell ref="F97:F98"/>
    <mergeCell ref="O86:P86"/>
    <mergeCell ref="B87:B88"/>
    <mergeCell ref="C87:C88"/>
    <mergeCell ref="B93:B94"/>
    <mergeCell ref="C93:C94"/>
    <mergeCell ref="F93:F94"/>
    <mergeCell ref="B95:B96"/>
    <mergeCell ref="C95:C96"/>
    <mergeCell ref="F95:F96"/>
    <mergeCell ref="B89:B90"/>
    <mergeCell ref="K107:M107"/>
    <mergeCell ref="O107:P107"/>
    <mergeCell ref="B108:B109"/>
    <mergeCell ref="C108:C109"/>
    <mergeCell ref="B114:B115"/>
    <mergeCell ref="C114:C115"/>
    <mergeCell ref="F114:F115"/>
    <mergeCell ref="B110:B111"/>
    <mergeCell ref="C110:C111"/>
    <mergeCell ref="K108:M108"/>
    <mergeCell ref="N108:N109"/>
    <mergeCell ref="B4:I4"/>
    <mergeCell ref="B5:I5"/>
    <mergeCell ref="B6:I6"/>
    <mergeCell ref="B7:I7"/>
    <mergeCell ref="B122:B123"/>
    <mergeCell ref="C122:C123"/>
    <mergeCell ref="F122:F123"/>
    <mergeCell ref="D108:D109"/>
    <mergeCell ref="E108:E109"/>
    <mergeCell ref="H108:J108"/>
    <mergeCell ref="F89:F90"/>
    <mergeCell ref="B91:B92"/>
    <mergeCell ref="C91:C92"/>
    <mergeCell ref="F91:F92"/>
    <mergeCell ref="B101:B102"/>
    <mergeCell ref="C101:C102"/>
    <mergeCell ref="F101:F102"/>
    <mergeCell ref="B103:B104"/>
    <mergeCell ref="C103:C104"/>
    <mergeCell ref="F103:F104"/>
    <mergeCell ref="B120:B121"/>
    <mergeCell ref="C120:C121"/>
    <mergeCell ref="F120:F121"/>
    <mergeCell ref="C89:C90"/>
  </mergeCells>
  <pageMargins left="0.70866141732283472" right="0.70866141732283472" top="0.55118110236220474" bottom="0.35433070866141736" header="0.31496062992125984" footer="0.31496062992125984"/>
  <pageSetup paperSize="9" scale="63" fitToHeight="0" orientation="landscape" r:id="rId1"/>
  <rowBreaks count="2" manualBreakCount="2">
    <brk id="41" max="16" man="1"/>
    <brk id="83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C8E6-D2EB-4963-ADB8-2E3A7FF4B8F6}">
  <dimension ref="A4:P20"/>
  <sheetViews>
    <sheetView zoomScaleNormal="100" workbookViewId="0">
      <selection activeCell="A24" sqref="A24"/>
    </sheetView>
  </sheetViews>
  <sheetFormatPr defaultRowHeight="15" x14ac:dyDescent="0.25"/>
  <cols>
    <col min="3" max="3" width="8.85546875" customWidth="1"/>
    <col min="4" max="14" width="9" customWidth="1"/>
  </cols>
  <sheetData>
    <row r="4" spans="1:16" x14ac:dyDescent="0.25">
      <c r="A4" s="222" t="s">
        <v>132</v>
      </c>
      <c r="B4" s="335" t="s">
        <v>150</v>
      </c>
      <c r="C4" s="336"/>
      <c r="D4" s="337"/>
      <c r="E4" s="223">
        <f>'Järjestelmä Tiedot'!B28</f>
        <v>0</v>
      </c>
      <c r="F4" s="221" t="s">
        <v>0</v>
      </c>
      <c r="O4" s="67"/>
      <c r="P4" s="67"/>
    </row>
    <row r="5" spans="1:16" x14ac:dyDescent="0.25">
      <c r="A5" s="222" t="s">
        <v>125</v>
      </c>
      <c r="B5" s="335" t="s">
        <v>150</v>
      </c>
      <c r="C5" s="336"/>
      <c r="D5" s="337"/>
      <c r="E5" s="223">
        <f>'Järjestelmä Tiedot'!C28</f>
        <v>0</v>
      </c>
      <c r="F5" s="221" t="s">
        <v>0</v>
      </c>
    </row>
    <row r="7" spans="1:16" x14ac:dyDescent="0.25">
      <c r="A7" s="332" t="s">
        <v>159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6" x14ac:dyDescent="0.25">
      <c r="A8" s="220"/>
      <c r="B8" s="222" t="s">
        <v>151</v>
      </c>
      <c r="C8" s="220" t="s">
        <v>133</v>
      </c>
      <c r="D8" s="220" t="s">
        <v>134</v>
      </c>
      <c r="E8" s="224" t="s">
        <v>135</v>
      </c>
      <c r="F8" s="220" t="s">
        <v>136</v>
      </c>
      <c r="G8" s="224" t="s">
        <v>137</v>
      </c>
      <c r="H8" s="224" t="s">
        <v>138</v>
      </c>
      <c r="I8" s="224" t="s">
        <v>139</v>
      </c>
      <c r="J8" s="220" t="s">
        <v>140</v>
      </c>
      <c r="K8" s="220" t="s">
        <v>141</v>
      </c>
      <c r="L8" s="220" t="s">
        <v>142</v>
      </c>
      <c r="M8" s="220" t="s">
        <v>143</v>
      </c>
      <c r="N8" s="220" t="s">
        <v>144</v>
      </c>
    </row>
    <row r="9" spans="1:16" x14ac:dyDescent="0.25">
      <c r="A9" s="220" t="s">
        <v>132</v>
      </c>
      <c r="B9" s="221" t="s">
        <v>152</v>
      </c>
      <c r="C9" s="221" t="s">
        <v>28</v>
      </c>
      <c r="D9" s="221" t="s">
        <v>145</v>
      </c>
      <c r="E9" s="225" t="s">
        <v>146</v>
      </c>
      <c r="F9" s="16">
        <f>E4/5</f>
        <v>0</v>
      </c>
      <c r="G9" s="225" t="s">
        <v>147</v>
      </c>
      <c r="H9" s="225">
        <v>30</v>
      </c>
      <c r="I9" s="225">
        <v>1</v>
      </c>
      <c r="J9" s="16">
        <v>1</v>
      </c>
      <c r="K9" s="16">
        <v>38400</v>
      </c>
      <c r="L9" s="221" t="s">
        <v>148</v>
      </c>
      <c r="M9" s="221">
        <v>1</v>
      </c>
      <c r="N9" s="221" t="s">
        <v>148</v>
      </c>
    </row>
    <row r="10" spans="1:16" x14ac:dyDescent="0.25">
      <c r="A10" s="220" t="s">
        <v>125</v>
      </c>
      <c r="B10" s="221" t="s">
        <v>152</v>
      </c>
      <c r="C10" s="221" t="s">
        <v>28</v>
      </c>
      <c r="D10" s="221" t="s">
        <v>145</v>
      </c>
      <c r="E10" s="225" t="s">
        <v>146</v>
      </c>
      <c r="F10" s="16">
        <f>E5/5</f>
        <v>0</v>
      </c>
      <c r="G10" s="225" t="s">
        <v>147</v>
      </c>
      <c r="H10" s="225">
        <v>30</v>
      </c>
      <c r="I10" s="225">
        <v>1</v>
      </c>
      <c r="J10" s="16">
        <v>2</v>
      </c>
      <c r="K10" s="16">
        <v>38400</v>
      </c>
      <c r="L10" s="203" t="s">
        <v>148</v>
      </c>
      <c r="M10" s="221">
        <v>1</v>
      </c>
      <c r="N10" s="221" t="s">
        <v>148</v>
      </c>
    </row>
    <row r="12" spans="1:16" x14ac:dyDescent="0.25">
      <c r="A12" s="332" t="s">
        <v>158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4"/>
    </row>
    <row r="13" spans="1:16" x14ac:dyDescent="0.25">
      <c r="A13" s="222"/>
      <c r="B13" s="222" t="s">
        <v>151</v>
      </c>
      <c r="C13" s="222" t="s">
        <v>133</v>
      </c>
      <c r="D13" s="222" t="s">
        <v>134</v>
      </c>
      <c r="E13" s="224" t="s">
        <v>135</v>
      </c>
      <c r="F13" s="222" t="s">
        <v>153</v>
      </c>
      <c r="G13" s="222" t="s">
        <v>136</v>
      </c>
      <c r="H13" s="224" t="s">
        <v>137</v>
      </c>
      <c r="I13" s="224" t="s">
        <v>138</v>
      </c>
      <c r="J13" s="224" t="s">
        <v>139</v>
      </c>
      <c r="K13" s="222" t="s">
        <v>140</v>
      </c>
      <c r="L13" s="222" t="s">
        <v>141</v>
      </c>
      <c r="M13" s="222" t="s">
        <v>142</v>
      </c>
      <c r="N13" s="222" t="s">
        <v>143</v>
      </c>
      <c r="O13" s="222" t="s">
        <v>144</v>
      </c>
    </row>
    <row r="14" spans="1:16" x14ac:dyDescent="0.25">
      <c r="A14" s="222" t="s">
        <v>132</v>
      </c>
      <c r="B14" s="221" t="s">
        <v>152</v>
      </c>
      <c r="C14" s="221" t="s">
        <v>28</v>
      </c>
      <c r="D14" s="221" t="s">
        <v>145</v>
      </c>
      <c r="E14" s="225" t="s">
        <v>146</v>
      </c>
      <c r="F14" s="16" t="s">
        <v>154</v>
      </c>
      <c r="G14" s="16">
        <f>E4</f>
        <v>0</v>
      </c>
      <c r="H14" s="225" t="s">
        <v>147</v>
      </c>
      <c r="I14" s="225">
        <v>30</v>
      </c>
      <c r="J14" s="225">
        <v>1</v>
      </c>
      <c r="K14" s="16">
        <v>1</v>
      </c>
      <c r="L14" s="16">
        <v>38400</v>
      </c>
      <c r="M14" s="221" t="s">
        <v>148</v>
      </c>
      <c r="N14" s="221">
        <v>1</v>
      </c>
      <c r="O14" s="221" t="s">
        <v>148</v>
      </c>
    </row>
    <row r="15" spans="1:16" x14ac:dyDescent="0.25">
      <c r="A15" s="222" t="s">
        <v>125</v>
      </c>
      <c r="B15" s="221" t="s">
        <v>152</v>
      </c>
      <c r="C15" s="221" t="s">
        <v>28</v>
      </c>
      <c r="D15" s="221" t="s">
        <v>145</v>
      </c>
      <c r="E15" s="225" t="s">
        <v>146</v>
      </c>
      <c r="F15" s="16" t="s">
        <v>154</v>
      </c>
      <c r="G15" s="16">
        <f>E5</f>
        <v>0</v>
      </c>
      <c r="H15" s="225" t="s">
        <v>147</v>
      </c>
      <c r="I15" s="225">
        <v>30</v>
      </c>
      <c r="J15" s="225">
        <v>1</v>
      </c>
      <c r="K15" s="16">
        <v>2</v>
      </c>
      <c r="L15" s="16">
        <v>38400</v>
      </c>
      <c r="M15" s="203" t="s">
        <v>148</v>
      </c>
      <c r="N15" s="221">
        <v>1</v>
      </c>
      <c r="O15" s="221" t="s">
        <v>148</v>
      </c>
    </row>
    <row r="17" spans="1:15" x14ac:dyDescent="0.25">
      <c r="A17" s="332" t="s">
        <v>155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4"/>
    </row>
    <row r="18" spans="1:15" x14ac:dyDescent="0.25">
      <c r="A18" s="222"/>
      <c r="B18" s="222" t="s">
        <v>151</v>
      </c>
      <c r="C18" s="222" t="s">
        <v>133</v>
      </c>
      <c r="D18" s="222" t="s">
        <v>134</v>
      </c>
      <c r="E18" s="224" t="s">
        <v>135</v>
      </c>
      <c r="F18" s="222" t="s">
        <v>153</v>
      </c>
      <c r="G18" s="222" t="s">
        <v>136</v>
      </c>
      <c r="H18" s="224" t="s">
        <v>137</v>
      </c>
      <c r="I18" s="224" t="s">
        <v>138</v>
      </c>
      <c r="J18" s="224" t="s">
        <v>139</v>
      </c>
      <c r="K18" s="222" t="s">
        <v>140</v>
      </c>
      <c r="L18" s="222" t="s">
        <v>141</v>
      </c>
      <c r="M18" s="222" t="s">
        <v>142</v>
      </c>
      <c r="N18" s="222" t="s">
        <v>143</v>
      </c>
      <c r="O18" s="222" t="s">
        <v>144</v>
      </c>
    </row>
    <row r="19" spans="1:15" x14ac:dyDescent="0.25">
      <c r="A19" s="222" t="s">
        <v>132</v>
      </c>
      <c r="B19" s="221" t="s">
        <v>152</v>
      </c>
      <c r="C19" s="221" t="s">
        <v>28</v>
      </c>
      <c r="D19" s="221" t="s">
        <v>145</v>
      </c>
      <c r="E19" s="225" t="s">
        <v>146</v>
      </c>
      <c r="F19" s="16" t="s">
        <v>156</v>
      </c>
      <c r="G19" s="16" t="s">
        <v>157</v>
      </c>
      <c r="H19" s="225" t="s">
        <v>147</v>
      </c>
      <c r="I19" s="225">
        <v>30</v>
      </c>
      <c r="J19" s="225">
        <v>1</v>
      </c>
      <c r="K19" s="16">
        <v>1</v>
      </c>
      <c r="L19" s="16">
        <v>38400</v>
      </c>
      <c r="M19" s="221" t="s">
        <v>148</v>
      </c>
      <c r="N19" s="221">
        <v>1</v>
      </c>
      <c r="O19" s="221" t="s">
        <v>148</v>
      </c>
    </row>
    <row r="20" spans="1:15" x14ac:dyDescent="0.25">
      <c r="A20" s="222" t="s">
        <v>125</v>
      </c>
      <c r="B20" s="221" t="s">
        <v>152</v>
      </c>
      <c r="C20" s="221" t="s">
        <v>28</v>
      </c>
      <c r="D20" s="221" t="s">
        <v>145</v>
      </c>
      <c r="E20" s="225" t="s">
        <v>146</v>
      </c>
      <c r="F20" s="16" t="s">
        <v>156</v>
      </c>
      <c r="G20" s="16" t="s">
        <v>157</v>
      </c>
      <c r="H20" s="225" t="s">
        <v>147</v>
      </c>
      <c r="I20" s="225">
        <v>30</v>
      </c>
      <c r="J20" s="225">
        <v>1</v>
      </c>
      <c r="K20" s="16">
        <v>2</v>
      </c>
      <c r="L20" s="16">
        <v>38400</v>
      </c>
      <c r="M20" s="203" t="s">
        <v>148</v>
      </c>
      <c r="N20" s="221">
        <v>1</v>
      </c>
      <c r="O20" s="221" t="s">
        <v>148</v>
      </c>
    </row>
  </sheetData>
  <mergeCells count="5">
    <mergeCell ref="A17:O17"/>
    <mergeCell ref="A12:O12"/>
    <mergeCell ref="A7:N7"/>
    <mergeCell ref="B4:D4"/>
    <mergeCell ref="B5:D5"/>
  </mergeCells>
  <pageMargins left="0.7" right="0.7" top="0.75" bottom="0.75" header="0.3" footer="0.3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89"/>
  <sheetViews>
    <sheetView topLeftCell="A37" zoomScale="110" zoomScaleNormal="110" zoomScaleSheetLayoutView="90" workbookViewId="0">
      <selection activeCell="F71" sqref="F71"/>
    </sheetView>
  </sheetViews>
  <sheetFormatPr defaultColWidth="8.85546875" defaultRowHeight="15" x14ac:dyDescent="0.25"/>
  <cols>
    <col min="2" max="2" width="43.140625" customWidth="1"/>
    <col min="4" max="4" width="7.28515625" customWidth="1"/>
    <col min="5" max="5" width="11" bestFit="1" customWidth="1"/>
    <col min="6" max="6" width="8.85546875" customWidth="1"/>
    <col min="7" max="7" width="15" customWidth="1"/>
    <col min="8" max="8" width="9.42578125" customWidth="1"/>
    <col min="9" max="9" width="20.28515625" customWidth="1"/>
    <col min="10" max="10" width="15.42578125" customWidth="1"/>
    <col min="11" max="11" width="15.140625" customWidth="1"/>
    <col min="12" max="12" width="15" hidden="1" customWidth="1"/>
    <col min="13" max="13" width="17.5703125" customWidth="1"/>
    <col min="14" max="14" width="6" hidden="1" customWidth="1"/>
    <col min="15" max="15" width="12.7109375" hidden="1" customWidth="1"/>
    <col min="16" max="16" width="4" hidden="1" customWidth="1"/>
    <col min="17" max="17" width="5" hidden="1" customWidth="1"/>
    <col min="18" max="18" width="5.140625" hidden="1" customWidth="1"/>
    <col min="19" max="19" width="8.140625" hidden="1" customWidth="1"/>
    <col min="20" max="20" width="3" hidden="1" customWidth="1"/>
    <col min="21" max="21" width="7.7109375" hidden="1" customWidth="1"/>
    <col min="22" max="22" width="13.42578125" bestFit="1" customWidth="1"/>
  </cols>
  <sheetData>
    <row r="1" spans="1:23" ht="28.5" x14ac:dyDescent="0.45">
      <c r="B1" s="366" t="s">
        <v>49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8"/>
    </row>
    <row r="2" spans="1:23" x14ac:dyDescent="0.25">
      <c r="A2" s="140"/>
      <c r="B2" s="147"/>
      <c r="C2" s="69" t="s">
        <v>9</v>
      </c>
      <c r="D2" s="70" t="s">
        <v>50</v>
      </c>
      <c r="E2" s="71">
        <v>43179</v>
      </c>
      <c r="F2" s="3" t="s">
        <v>36</v>
      </c>
      <c r="G2" s="99" t="s">
        <v>51</v>
      </c>
      <c r="H2" s="3"/>
      <c r="I2" s="3"/>
      <c r="J2" s="3"/>
      <c r="K2" s="3"/>
      <c r="L2" s="3"/>
      <c r="M2" s="60"/>
    </row>
    <row r="3" spans="1:23" ht="12" customHeight="1" x14ac:dyDescent="0.25">
      <c r="B3" s="12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3"/>
      <c r="N3" s="2"/>
      <c r="O3" s="2"/>
      <c r="P3" s="2"/>
      <c r="Q3" s="2"/>
      <c r="R3" s="2"/>
      <c r="S3" s="2"/>
      <c r="T3" s="2"/>
      <c r="U3" s="2"/>
    </row>
    <row r="4" spans="1:23" s="1" customFormat="1" ht="15.75" thickBot="1" x14ac:dyDescent="0.3">
      <c r="B4" s="61" t="s">
        <v>52</v>
      </c>
      <c r="C4" s="146"/>
      <c r="D4" s="146"/>
      <c r="E4" s="142"/>
      <c r="F4" s="142"/>
      <c r="G4" s="142"/>
      <c r="H4" s="142"/>
      <c r="I4" s="142"/>
      <c r="J4" s="142"/>
      <c r="K4" s="142"/>
      <c r="L4" s="146"/>
      <c r="M4" s="13"/>
      <c r="N4" s="1" t="s">
        <v>7</v>
      </c>
      <c r="O4" s="1" t="s">
        <v>3</v>
      </c>
      <c r="P4" s="1" t="s">
        <v>1</v>
      </c>
      <c r="Q4" s="1" t="s">
        <v>4</v>
      </c>
      <c r="R4" s="1" t="s">
        <v>5</v>
      </c>
      <c r="S4" s="1" t="s">
        <v>10</v>
      </c>
      <c r="T4" s="1" t="s">
        <v>0</v>
      </c>
      <c r="U4" s="1" t="s">
        <v>37</v>
      </c>
      <c r="V4"/>
      <c r="W4" s="74"/>
    </row>
    <row r="5" spans="1:23" ht="15.75" thickBot="1" x14ac:dyDescent="0.3">
      <c r="B5" s="62" t="s">
        <v>53</v>
      </c>
      <c r="C5" s="178">
        <v>400</v>
      </c>
      <c r="D5" s="178" t="s">
        <v>1</v>
      </c>
      <c r="E5" s="179"/>
      <c r="F5" s="146"/>
      <c r="G5" s="85"/>
      <c r="H5" s="108" t="s">
        <v>71</v>
      </c>
      <c r="I5" s="108"/>
      <c r="J5" s="108"/>
      <c r="K5" s="86"/>
      <c r="L5" s="140"/>
      <c r="M5" s="13"/>
      <c r="N5">
        <v>1</v>
      </c>
      <c r="O5" t="s">
        <v>16</v>
      </c>
      <c r="P5">
        <v>230</v>
      </c>
      <c r="Q5">
        <v>16</v>
      </c>
      <c r="R5">
        <v>0</v>
      </c>
      <c r="S5">
        <v>0</v>
      </c>
      <c r="T5">
        <v>32</v>
      </c>
      <c r="U5">
        <v>10</v>
      </c>
    </row>
    <row r="6" spans="1:23" ht="15.75" thickBot="1" x14ac:dyDescent="0.3">
      <c r="B6" s="62" t="s">
        <v>54</v>
      </c>
      <c r="C6" s="114">
        <v>125</v>
      </c>
      <c r="D6" s="178" t="s">
        <v>0</v>
      </c>
      <c r="E6" s="146"/>
      <c r="F6" s="146"/>
      <c r="G6" s="12"/>
      <c r="H6" s="100" t="s">
        <v>72</v>
      </c>
      <c r="I6" s="101"/>
      <c r="J6" s="96">
        <v>16</v>
      </c>
      <c r="K6" s="13"/>
      <c r="L6" s="140"/>
      <c r="M6" s="13"/>
      <c r="N6">
        <v>2</v>
      </c>
      <c r="O6" t="s">
        <v>17</v>
      </c>
      <c r="P6">
        <v>400</v>
      </c>
      <c r="Q6">
        <v>20</v>
      </c>
      <c r="R6">
        <v>6</v>
      </c>
      <c r="S6">
        <v>1</v>
      </c>
      <c r="T6">
        <v>31</v>
      </c>
      <c r="U6">
        <v>11</v>
      </c>
      <c r="W6" s="66"/>
    </row>
    <row r="7" spans="1:23" x14ac:dyDescent="0.25">
      <c r="B7" s="62" t="s">
        <v>117</v>
      </c>
      <c r="C7" s="113">
        <f>IF(C5=230,(C6/SQRT(3)-(C11*C12)),(C6-(C11*C12)))</f>
        <v>125</v>
      </c>
      <c r="D7" s="178" t="s">
        <v>0</v>
      </c>
      <c r="E7" s="146"/>
      <c r="F7" s="59"/>
      <c r="G7" s="12"/>
      <c r="H7" s="100" t="s">
        <v>78</v>
      </c>
      <c r="I7" s="101"/>
      <c r="J7" s="95">
        <v>16</v>
      </c>
      <c r="K7" s="13"/>
      <c r="L7" s="140"/>
      <c r="M7" s="13"/>
      <c r="N7">
        <v>3</v>
      </c>
      <c r="Q7">
        <v>25</v>
      </c>
      <c r="R7">
        <v>10</v>
      </c>
      <c r="S7">
        <v>2</v>
      </c>
      <c r="T7">
        <v>30</v>
      </c>
      <c r="U7">
        <v>12</v>
      </c>
    </row>
    <row r="8" spans="1:23" x14ac:dyDescent="0.25">
      <c r="B8" s="62" t="s">
        <v>55</v>
      </c>
      <c r="C8" s="180">
        <f>SQRT(3)*C5*C6/1000</f>
        <v>86.602540378443862</v>
      </c>
      <c r="D8" s="178" t="s">
        <v>2</v>
      </c>
      <c r="E8" s="146"/>
      <c r="F8" s="146"/>
      <c r="G8" s="12"/>
      <c r="H8" s="181" t="s">
        <v>79</v>
      </c>
      <c r="I8" s="181"/>
      <c r="J8" s="182">
        <f>ROUNDUP(J6/J7,0)</f>
        <v>1</v>
      </c>
      <c r="K8" s="13"/>
      <c r="L8" s="140"/>
      <c r="M8" s="13"/>
      <c r="N8">
        <v>4</v>
      </c>
      <c r="Q8">
        <v>32</v>
      </c>
      <c r="R8">
        <v>13</v>
      </c>
      <c r="S8">
        <v>3</v>
      </c>
      <c r="T8">
        <v>29</v>
      </c>
      <c r="U8">
        <v>13</v>
      </c>
    </row>
    <row r="9" spans="1:23" ht="15" customHeight="1" thickBot="1" x14ac:dyDescent="0.3">
      <c r="B9" s="62"/>
      <c r="C9" s="140"/>
      <c r="D9" s="140"/>
      <c r="E9" s="146"/>
      <c r="F9" s="146"/>
      <c r="G9" s="12"/>
      <c r="H9" s="146"/>
      <c r="I9" s="146"/>
      <c r="J9" s="146"/>
      <c r="K9" s="13"/>
      <c r="L9" s="140"/>
      <c r="M9" s="13"/>
      <c r="N9">
        <v>5</v>
      </c>
      <c r="Q9">
        <v>35</v>
      </c>
      <c r="R9">
        <v>15</v>
      </c>
      <c r="S9">
        <v>4</v>
      </c>
      <c r="T9">
        <v>28</v>
      </c>
      <c r="U9">
        <v>14</v>
      </c>
    </row>
    <row r="10" spans="1:23" ht="14.45" customHeight="1" thickBot="1" x14ac:dyDescent="0.3">
      <c r="B10" s="131" t="s">
        <v>56</v>
      </c>
      <c r="C10" s="132"/>
      <c r="D10" s="133"/>
      <c r="E10" s="138"/>
      <c r="F10" s="146"/>
      <c r="G10" s="87"/>
      <c r="H10" s="369" t="s">
        <v>80</v>
      </c>
      <c r="I10" s="369"/>
      <c r="J10" s="369"/>
      <c r="K10" s="370"/>
      <c r="L10" s="140"/>
      <c r="M10" s="13"/>
      <c r="N10">
        <v>6</v>
      </c>
      <c r="Q10">
        <v>40</v>
      </c>
      <c r="R10">
        <v>16</v>
      </c>
      <c r="S10">
        <v>5</v>
      </c>
      <c r="T10">
        <v>27</v>
      </c>
      <c r="U10">
        <v>15</v>
      </c>
    </row>
    <row r="11" spans="1:23" x14ac:dyDescent="0.25">
      <c r="B11" s="128" t="s">
        <v>57</v>
      </c>
      <c r="C11" s="144">
        <v>25</v>
      </c>
      <c r="D11" s="129" t="s">
        <v>0</v>
      </c>
      <c r="E11" s="189"/>
      <c r="F11" s="146"/>
      <c r="G11" s="87"/>
      <c r="H11" s="369"/>
      <c r="I11" s="369"/>
      <c r="J11" s="369"/>
      <c r="K11" s="370"/>
      <c r="L11" s="140"/>
      <c r="M11" s="13"/>
      <c r="N11">
        <v>7</v>
      </c>
      <c r="Q11">
        <v>50</v>
      </c>
      <c r="R11">
        <v>20</v>
      </c>
      <c r="S11">
        <v>6</v>
      </c>
      <c r="T11">
        <v>26</v>
      </c>
      <c r="U11">
        <v>16</v>
      </c>
    </row>
    <row r="12" spans="1:23" x14ac:dyDescent="0.25">
      <c r="B12" s="128" t="s">
        <v>58</v>
      </c>
      <c r="C12" s="144">
        <v>0</v>
      </c>
      <c r="D12" s="145"/>
      <c r="E12" s="190"/>
      <c r="F12" s="146"/>
      <c r="G12" s="87"/>
      <c r="H12" s="369"/>
      <c r="I12" s="369"/>
      <c r="J12" s="369"/>
      <c r="K12" s="370"/>
      <c r="L12" s="140"/>
      <c r="M12" s="13"/>
      <c r="N12">
        <v>8</v>
      </c>
      <c r="Q12">
        <v>63</v>
      </c>
      <c r="R12">
        <v>25</v>
      </c>
      <c r="S12">
        <v>7</v>
      </c>
      <c r="T12">
        <v>25</v>
      </c>
      <c r="U12">
        <v>17</v>
      </c>
    </row>
    <row r="13" spans="1:23" x14ac:dyDescent="0.25">
      <c r="B13" s="130" t="s">
        <v>60</v>
      </c>
      <c r="C13" s="143">
        <f>C6-(C11*C12)</f>
        <v>125</v>
      </c>
      <c r="D13" s="186" t="s">
        <v>0</v>
      </c>
      <c r="E13" s="190"/>
      <c r="F13" s="146"/>
      <c r="G13" s="12"/>
      <c r="H13" s="369"/>
      <c r="I13" s="369"/>
      <c r="J13" s="369"/>
      <c r="K13" s="370"/>
      <c r="L13" s="140"/>
      <c r="M13" s="13"/>
      <c r="N13">
        <v>9</v>
      </c>
      <c r="Q13">
        <v>80</v>
      </c>
      <c r="R13">
        <v>32</v>
      </c>
      <c r="S13">
        <v>8</v>
      </c>
      <c r="T13">
        <v>24</v>
      </c>
      <c r="U13">
        <v>18</v>
      </c>
    </row>
    <row r="14" spans="1:23" ht="15.75" thickBot="1" x14ac:dyDescent="0.3">
      <c r="B14" s="135" t="s">
        <v>59</v>
      </c>
      <c r="C14" s="136">
        <f>SQRT(3)*C5*C13/1000</f>
        <v>86.602540378443862</v>
      </c>
      <c r="D14" s="187" t="s">
        <v>2</v>
      </c>
      <c r="E14" s="191"/>
      <c r="F14" s="146"/>
      <c r="G14" s="88"/>
      <c r="H14" s="371"/>
      <c r="I14" s="371"/>
      <c r="J14" s="371"/>
      <c r="K14" s="372"/>
      <c r="L14" s="140"/>
      <c r="M14" s="13"/>
      <c r="N14">
        <v>10</v>
      </c>
      <c r="Q14">
        <v>100</v>
      </c>
      <c r="R14">
        <v>35</v>
      </c>
      <c r="S14">
        <v>9</v>
      </c>
      <c r="T14">
        <v>23</v>
      </c>
      <c r="U14">
        <v>19</v>
      </c>
    </row>
    <row r="15" spans="1:23" x14ac:dyDescent="0.25">
      <c r="B15" s="8"/>
      <c r="C15" s="140"/>
      <c r="D15" s="140"/>
      <c r="E15" s="192"/>
      <c r="F15" s="146"/>
      <c r="G15" s="146"/>
      <c r="H15" s="146"/>
      <c r="I15" s="146"/>
      <c r="J15" s="146"/>
      <c r="K15" s="146"/>
      <c r="L15" s="146"/>
      <c r="M15" s="13"/>
      <c r="N15">
        <v>11</v>
      </c>
      <c r="Q15">
        <v>125</v>
      </c>
      <c r="R15">
        <v>40</v>
      </c>
      <c r="S15">
        <v>10</v>
      </c>
      <c r="T15">
        <v>22</v>
      </c>
      <c r="U15">
        <v>20</v>
      </c>
    </row>
    <row r="16" spans="1:23" x14ac:dyDescent="0.25">
      <c r="B16" s="61" t="s">
        <v>61</v>
      </c>
      <c r="C16" s="64"/>
      <c r="D16" s="2"/>
      <c r="E16" s="193"/>
      <c r="F16" s="146"/>
      <c r="G16" s="146"/>
      <c r="H16" s="146"/>
      <c r="I16" s="140"/>
      <c r="J16" s="146"/>
      <c r="K16" s="146"/>
      <c r="L16" s="146"/>
      <c r="M16" s="13"/>
      <c r="N16">
        <v>12</v>
      </c>
      <c r="Q16">
        <v>150</v>
      </c>
      <c r="R16">
        <v>50</v>
      </c>
      <c r="S16">
        <v>11</v>
      </c>
      <c r="T16">
        <v>21</v>
      </c>
      <c r="U16">
        <v>21</v>
      </c>
    </row>
    <row r="17" spans="1:23" ht="15.75" thickBot="1" x14ac:dyDescent="0.3">
      <c r="B17" s="62" t="s">
        <v>62</v>
      </c>
      <c r="C17" s="115">
        <f>C6-(C11*C12)</f>
        <v>125</v>
      </c>
      <c r="D17" s="188" t="s">
        <v>0</v>
      </c>
      <c r="E17" s="192"/>
      <c r="F17" s="183" t="s">
        <v>63</v>
      </c>
      <c r="G17" s="183"/>
      <c r="H17" s="183"/>
      <c r="I17" s="183"/>
      <c r="J17" s="146"/>
      <c r="K17" s="146"/>
      <c r="L17" s="146"/>
      <c r="M17" s="13"/>
      <c r="N17">
        <v>13</v>
      </c>
      <c r="Q17">
        <v>160</v>
      </c>
      <c r="R17">
        <v>63</v>
      </c>
      <c r="S17">
        <v>12</v>
      </c>
      <c r="T17">
        <v>20</v>
      </c>
      <c r="U17">
        <v>22</v>
      </c>
      <c r="W17" s="140"/>
    </row>
    <row r="18" spans="1:23" ht="15.75" thickBot="1" x14ac:dyDescent="0.3">
      <c r="B18" s="8" t="s">
        <v>64</v>
      </c>
      <c r="C18" s="114">
        <v>7</v>
      </c>
      <c r="D18" s="184" t="s">
        <v>0</v>
      </c>
      <c r="E18" s="192"/>
      <c r="F18" s="146"/>
      <c r="G18" s="146"/>
      <c r="H18" s="146"/>
      <c r="I18" s="146"/>
      <c r="J18" s="140"/>
      <c r="K18" s="146"/>
      <c r="L18" s="146"/>
      <c r="M18" s="13"/>
      <c r="N18">
        <v>14</v>
      </c>
      <c r="Q18">
        <v>180</v>
      </c>
      <c r="S18">
        <v>13</v>
      </c>
      <c r="T18">
        <v>19</v>
      </c>
      <c r="U18">
        <v>23</v>
      </c>
    </row>
    <row r="19" spans="1:23" x14ac:dyDescent="0.25">
      <c r="B19" s="62" t="s">
        <v>65</v>
      </c>
      <c r="C19" s="116">
        <f>C18/(C6-C11*C12)*100</f>
        <v>5.6000000000000005</v>
      </c>
      <c r="D19" s="188" t="s">
        <v>8</v>
      </c>
      <c r="E19" s="192"/>
      <c r="F19" s="146"/>
      <c r="G19" s="146"/>
      <c r="H19" s="146"/>
      <c r="I19" s="146"/>
      <c r="J19" s="146"/>
      <c r="K19" s="146"/>
      <c r="L19" s="146"/>
      <c r="M19" s="13"/>
      <c r="N19">
        <v>15</v>
      </c>
      <c r="Q19">
        <v>200</v>
      </c>
      <c r="S19">
        <v>14</v>
      </c>
      <c r="T19">
        <v>18</v>
      </c>
      <c r="U19">
        <v>24</v>
      </c>
    </row>
    <row r="20" spans="1:23" x14ac:dyDescent="0.25">
      <c r="B20" s="62" t="s">
        <v>66</v>
      </c>
      <c r="C20" s="84">
        <f>C6-(C11*C12)-C18</f>
        <v>118</v>
      </c>
      <c r="D20" s="188" t="s">
        <v>0</v>
      </c>
      <c r="E20" s="192"/>
      <c r="F20" s="183" t="s">
        <v>69</v>
      </c>
      <c r="G20" s="146"/>
      <c r="H20" s="146"/>
      <c r="I20" s="146"/>
      <c r="J20" s="146"/>
      <c r="K20" s="146"/>
      <c r="L20" s="146"/>
      <c r="M20" s="13"/>
      <c r="N20">
        <v>16</v>
      </c>
      <c r="Q20">
        <v>250</v>
      </c>
      <c r="S20">
        <v>15</v>
      </c>
      <c r="T20">
        <v>17</v>
      </c>
      <c r="U20">
        <v>25</v>
      </c>
    </row>
    <row r="21" spans="1:23" hidden="1" x14ac:dyDescent="0.25">
      <c r="B21" s="62" t="s">
        <v>118</v>
      </c>
      <c r="C21" s="185">
        <f>IF(C5=230,(C20/SQRT(3)),C20)</f>
        <v>118</v>
      </c>
      <c r="D21" s="188" t="s">
        <v>0</v>
      </c>
      <c r="E21" s="192"/>
      <c r="F21" s="146"/>
      <c r="G21" s="146"/>
      <c r="H21" s="146"/>
      <c r="I21" s="146"/>
      <c r="J21" s="146"/>
      <c r="K21" s="146"/>
      <c r="L21" s="146"/>
      <c r="M21" s="13"/>
      <c r="N21">
        <v>17</v>
      </c>
      <c r="Q21">
        <v>300</v>
      </c>
      <c r="S21">
        <v>16</v>
      </c>
      <c r="T21">
        <v>16</v>
      </c>
      <c r="U21">
        <v>26</v>
      </c>
    </row>
    <row r="22" spans="1:23" x14ac:dyDescent="0.25">
      <c r="B22" s="62" t="s">
        <v>67</v>
      </c>
      <c r="C22" s="180">
        <f>C20*C5*SQRT(3)/1000</f>
        <v>81.752798117251004</v>
      </c>
      <c r="D22" s="188" t="s">
        <v>2</v>
      </c>
      <c r="E22" s="192"/>
      <c r="F22" s="183" t="s">
        <v>70</v>
      </c>
      <c r="G22" s="146"/>
      <c r="H22" s="146"/>
      <c r="I22" s="146"/>
      <c r="J22" s="146"/>
      <c r="K22" s="146"/>
      <c r="L22" s="146"/>
      <c r="M22" s="13"/>
      <c r="N22">
        <v>18</v>
      </c>
      <c r="Q22">
        <v>350</v>
      </c>
      <c r="S22">
        <v>17</v>
      </c>
      <c r="T22">
        <v>15</v>
      </c>
      <c r="U22">
        <v>27</v>
      </c>
    </row>
    <row r="23" spans="1:23" x14ac:dyDescent="0.25">
      <c r="B23" s="62"/>
      <c r="C23" s="140"/>
      <c r="D23" s="140"/>
      <c r="E23" s="192"/>
      <c r="F23" s="146"/>
      <c r="G23" s="146"/>
      <c r="H23" s="146"/>
      <c r="I23" s="146"/>
      <c r="J23" s="146"/>
      <c r="K23" s="146"/>
      <c r="L23" s="146"/>
      <c r="M23" s="13"/>
      <c r="N23">
        <v>19</v>
      </c>
      <c r="O23" s="5"/>
      <c r="Q23">
        <v>400</v>
      </c>
      <c r="S23">
        <v>18</v>
      </c>
      <c r="T23">
        <v>14</v>
      </c>
      <c r="U23">
        <v>28</v>
      </c>
    </row>
    <row r="24" spans="1:23" ht="15.75" thickBot="1" x14ac:dyDescent="0.3">
      <c r="B24" s="62" t="s">
        <v>73</v>
      </c>
      <c r="C24" s="117"/>
      <c r="D24" s="64"/>
      <c r="E24" s="192"/>
      <c r="F24" s="146"/>
      <c r="G24" s="146"/>
      <c r="H24" s="146"/>
      <c r="I24" s="146"/>
      <c r="J24" s="146"/>
      <c r="K24" s="146"/>
      <c r="L24" s="146"/>
      <c r="M24" s="13"/>
      <c r="N24">
        <v>20</v>
      </c>
      <c r="O24" s="5"/>
      <c r="P24" s="5"/>
      <c r="Q24">
        <v>450</v>
      </c>
      <c r="S24">
        <v>19</v>
      </c>
      <c r="T24">
        <v>13</v>
      </c>
      <c r="U24">
        <v>29</v>
      </c>
    </row>
    <row r="25" spans="1:23" ht="15.75" thickBot="1" x14ac:dyDescent="0.3">
      <c r="B25" s="8" t="s">
        <v>74</v>
      </c>
      <c r="C25" s="114">
        <v>15</v>
      </c>
      <c r="D25" s="11" t="s">
        <v>0</v>
      </c>
      <c r="E25" s="194">
        <v>0</v>
      </c>
      <c r="F25" s="146"/>
      <c r="G25" s="146"/>
      <c r="H25" s="146"/>
      <c r="I25" s="146"/>
      <c r="J25" s="146"/>
      <c r="K25" s="146"/>
      <c r="L25" s="146"/>
      <c r="M25" s="13"/>
      <c r="N25">
        <v>22</v>
      </c>
      <c r="O25" s="5"/>
      <c r="P25" s="5"/>
      <c r="Q25">
        <v>550</v>
      </c>
      <c r="R25" s="5"/>
      <c r="S25">
        <v>21</v>
      </c>
      <c r="T25">
        <v>11</v>
      </c>
      <c r="U25" s="5">
        <v>31</v>
      </c>
      <c r="W25" s="66"/>
    </row>
    <row r="26" spans="1:23" ht="15.75" thickBot="1" x14ac:dyDescent="0.3">
      <c r="B26" s="177"/>
      <c r="C26" s="73"/>
      <c r="D26" s="73"/>
      <c r="E26" s="89"/>
      <c r="F26" s="89"/>
      <c r="G26" s="89"/>
      <c r="H26" s="89"/>
      <c r="I26" s="89"/>
      <c r="J26" s="89"/>
      <c r="K26" s="89"/>
      <c r="L26" s="89"/>
      <c r="M26" s="90"/>
      <c r="N26">
        <v>23</v>
      </c>
      <c r="O26" s="5"/>
      <c r="P26" s="5"/>
      <c r="Q26">
        <v>600</v>
      </c>
      <c r="R26" s="5"/>
      <c r="S26">
        <v>22</v>
      </c>
      <c r="T26">
        <v>10</v>
      </c>
      <c r="U26" s="5">
        <v>32</v>
      </c>
    </row>
    <row r="27" spans="1:23" ht="15.75" hidden="1" thickBot="1" x14ac:dyDescent="0.3">
      <c r="B27" s="126" t="s">
        <v>75</v>
      </c>
      <c r="C27" s="127"/>
      <c r="D27" s="127"/>
      <c r="E27" s="134"/>
      <c r="F27" s="4"/>
      <c r="G27" s="4"/>
      <c r="H27" s="4"/>
      <c r="I27" s="4"/>
      <c r="J27" s="4"/>
      <c r="K27" s="4"/>
      <c r="L27" s="4"/>
      <c r="M27" s="13"/>
      <c r="N27">
        <v>24</v>
      </c>
      <c r="O27" s="5"/>
      <c r="P27" s="5"/>
      <c r="Q27">
        <v>650</v>
      </c>
      <c r="R27" s="5"/>
      <c r="S27">
        <v>23</v>
      </c>
      <c r="T27" s="5"/>
      <c r="U27" s="5">
        <v>33</v>
      </c>
    </row>
    <row r="28" spans="1:23" hidden="1" x14ac:dyDescent="0.25">
      <c r="B28" s="128" t="s">
        <v>76</v>
      </c>
      <c r="C28" s="144">
        <v>0</v>
      </c>
      <c r="D28" s="144" t="s">
        <v>68</v>
      </c>
      <c r="E28" s="134"/>
      <c r="F28" s="4"/>
      <c r="G28" s="4"/>
      <c r="H28" s="4"/>
      <c r="I28" s="4"/>
      <c r="J28" s="4"/>
      <c r="K28" s="4"/>
      <c r="L28" s="4"/>
      <c r="M28" s="13"/>
      <c r="N28">
        <v>25</v>
      </c>
      <c r="P28" s="5"/>
      <c r="Q28">
        <v>700</v>
      </c>
      <c r="R28" s="5"/>
      <c r="S28">
        <v>24</v>
      </c>
      <c r="T28" s="5"/>
      <c r="U28" s="5">
        <v>34</v>
      </c>
    </row>
    <row r="29" spans="1:23" ht="15.75" hidden="1" thickBot="1" x14ac:dyDescent="0.3">
      <c r="B29" s="139" t="s">
        <v>77</v>
      </c>
      <c r="C29" s="144">
        <v>10</v>
      </c>
      <c r="D29" s="144" t="s">
        <v>0</v>
      </c>
      <c r="E29" s="137"/>
      <c r="F29" s="4"/>
      <c r="G29" s="4"/>
      <c r="H29" s="4"/>
      <c r="I29" s="4"/>
      <c r="J29" s="4"/>
      <c r="K29" s="4"/>
      <c r="L29" s="4"/>
      <c r="M29" s="13"/>
      <c r="N29">
        <v>26</v>
      </c>
      <c r="Q29">
        <v>750</v>
      </c>
      <c r="R29" s="5"/>
      <c r="S29">
        <v>25</v>
      </c>
      <c r="U29" s="5">
        <v>35</v>
      </c>
    </row>
    <row r="30" spans="1:23" ht="15.75" hidden="1" thickBot="1" x14ac:dyDescent="0.3">
      <c r="A30" s="73"/>
      <c r="E30" s="4"/>
      <c r="F30" s="4"/>
      <c r="G30" s="4"/>
      <c r="H30" s="4"/>
      <c r="I30" s="4"/>
      <c r="J30" s="4"/>
      <c r="K30" s="4"/>
      <c r="L30" s="89"/>
      <c r="M30" s="90"/>
      <c r="N30">
        <v>27</v>
      </c>
      <c r="Q30" s="5">
        <v>800</v>
      </c>
      <c r="R30" s="5"/>
      <c r="S30">
        <v>26</v>
      </c>
      <c r="U30">
        <v>36</v>
      </c>
    </row>
    <row r="31" spans="1:23" ht="15.75" thickBot="1" x14ac:dyDescent="0.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6"/>
      <c r="N31">
        <v>28</v>
      </c>
      <c r="O31" s="5"/>
      <c r="Q31" s="5">
        <v>850</v>
      </c>
      <c r="S31">
        <v>27</v>
      </c>
      <c r="T31" s="5"/>
      <c r="U31">
        <v>37</v>
      </c>
    </row>
    <row r="32" spans="1:23" ht="15" customHeight="1" x14ac:dyDescent="0.25">
      <c r="B32" s="102" t="s">
        <v>89</v>
      </c>
      <c r="C32" s="103"/>
      <c r="D32" s="103"/>
      <c r="E32" s="103"/>
      <c r="F32" s="103"/>
      <c r="G32" s="103"/>
      <c r="H32" s="103"/>
      <c r="I32" s="103"/>
      <c r="J32" s="104"/>
      <c r="L32" s="75"/>
      <c r="N32">
        <v>29</v>
      </c>
      <c r="O32" s="5"/>
      <c r="P32" s="5"/>
      <c r="Q32" s="5">
        <v>900</v>
      </c>
      <c r="S32">
        <v>28</v>
      </c>
      <c r="T32" s="5"/>
      <c r="U32" s="5">
        <v>38</v>
      </c>
    </row>
    <row r="33" spans="2:23" x14ac:dyDescent="0.25">
      <c r="B33" s="363" t="s">
        <v>53</v>
      </c>
      <c r="C33" s="364"/>
      <c r="D33" s="364"/>
      <c r="E33" s="364"/>
      <c r="F33" s="364"/>
      <c r="G33" s="364"/>
      <c r="H33" s="373"/>
      <c r="I33" s="77">
        <f>C5</f>
        <v>400</v>
      </c>
      <c r="J33" s="79" t="s">
        <v>1</v>
      </c>
      <c r="N33">
        <v>30</v>
      </c>
      <c r="O33" s="5"/>
      <c r="P33" s="5"/>
      <c r="Q33" s="5">
        <v>950</v>
      </c>
      <c r="R33" s="5"/>
      <c r="S33">
        <v>29</v>
      </c>
      <c r="T33" s="5"/>
      <c r="U33" s="5">
        <v>39</v>
      </c>
    </row>
    <row r="34" spans="2:23" x14ac:dyDescent="0.25">
      <c r="B34" s="363" t="s">
        <v>54</v>
      </c>
      <c r="C34" s="364"/>
      <c r="D34" s="364"/>
      <c r="E34" s="364"/>
      <c r="F34" s="364"/>
      <c r="G34" s="364"/>
      <c r="H34" s="373"/>
      <c r="I34" s="77">
        <f>C6</f>
        <v>125</v>
      </c>
      <c r="J34" s="79" t="s">
        <v>0</v>
      </c>
      <c r="L34" s="66"/>
      <c r="N34">
        <v>31</v>
      </c>
      <c r="O34" s="5"/>
      <c r="P34" s="5"/>
      <c r="Q34" s="5">
        <v>1000</v>
      </c>
      <c r="R34" s="5"/>
      <c r="S34">
        <v>30</v>
      </c>
      <c r="T34" s="5"/>
      <c r="U34" s="5">
        <v>40</v>
      </c>
    </row>
    <row r="35" spans="2:23" x14ac:dyDescent="0.25">
      <c r="B35" s="363" t="s">
        <v>55</v>
      </c>
      <c r="C35" s="364"/>
      <c r="D35" s="364"/>
      <c r="E35" s="364"/>
      <c r="F35" s="364"/>
      <c r="G35" s="364"/>
      <c r="H35" s="373"/>
      <c r="I35" s="78">
        <f>SQRT(3)*C5*C6/1000</f>
        <v>86.602540378443862</v>
      </c>
      <c r="J35" s="79" t="s">
        <v>2</v>
      </c>
      <c r="N35">
        <v>32</v>
      </c>
      <c r="O35" s="5"/>
      <c r="P35" s="5"/>
      <c r="Q35" s="5"/>
      <c r="R35" s="5"/>
      <c r="S35">
        <v>31</v>
      </c>
      <c r="T35" s="5"/>
      <c r="U35" s="5">
        <v>41</v>
      </c>
    </row>
    <row r="36" spans="2:23" ht="15.75" thickBot="1" x14ac:dyDescent="0.3">
      <c r="B36" s="363" t="s">
        <v>81</v>
      </c>
      <c r="C36" s="364"/>
      <c r="D36" s="364"/>
      <c r="E36" s="364"/>
      <c r="F36" s="364"/>
      <c r="G36" s="364"/>
      <c r="H36" s="373"/>
      <c r="I36" s="119">
        <f>SQRT(3)*C5*C12*C11/1000</f>
        <v>0</v>
      </c>
      <c r="J36" s="79" t="s">
        <v>2</v>
      </c>
      <c r="L36" s="66"/>
      <c r="N36">
        <v>33</v>
      </c>
      <c r="O36" s="5"/>
      <c r="P36" s="5"/>
      <c r="Q36" s="5"/>
      <c r="R36" s="5"/>
      <c r="S36">
        <v>32</v>
      </c>
      <c r="T36" s="5"/>
      <c r="U36" s="5">
        <v>42</v>
      </c>
    </row>
    <row r="37" spans="2:23" ht="15.75" thickBot="1" x14ac:dyDescent="0.3">
      <c r="B37" s="363" t="s">
        <v>82</v>
      </c>
      <c r="C37" s="364"/>
      <c r="D37" s="364"/>
      <c r="E37" s="364"/>
      <c r="F37" s="364"/>
      <c r="G37" s="364"/>
      <c r="H37" s="365"/>
      <c r="I37" s="123">
        <f>SQRT(3)*C5*C20/1000</f>
        <v>81.752798117251004</v>
      </c>
      <c r="J37" s="118" t="s">
        <v>2</v>
      </c>
      <c r="N37">
        <v>34</v>
      </c>
      <c r="O37" s="5"/>
      <c r="P37" s="5"/>
      <c r="Q37" s="5"/>
      <c r="R37" s="5"/>
      <c r="S37" s="5"/>
      <c r="T37" s="5"/>
      <c r="U37" s="5">
        <v>43</v>
      </c>
    </row>
    <row r="38" spans="2:23" ht="15.75" thickBot="1" x14ac:dyDescent="0.3">
      <c r="B38" s="363" t="s">
        <v>83</v>
      </c>
      <c r="C38" s="364"/>
      <c r="D38" s="364"/>
      <c r="E38" s="364"/>
      <c r="F38" s="364"/>
      <c r="G38" s="364"/>
      <c r="H38" s="365"/>
      <c r="I38" s="124">
        <f>C20</f>
        <v>118</v>
      </c>
      <c r="J38" s="118" t="s">
        <v>0</v>
      </c>
      <c r="N38">
        <v>35</v>
      </c>
      <c r="O38" s="5"/>
      <c r="P38" s="5"/>
      <c r="Q38" s="5"/>
      <c r="R38" s="5"/>
      <c r="S38" s="5"/>
      <c r="T38" s="5"/>
      <c r="U38" s="5">
        <v>44</v>
      </c>
      <c r="W38" s="76"/>
    </row>
    <row r="39" spans="2:23" x14ac:dyDescent="0.25">
      <c r="B39" s="358" t="s">
        <v>84</v>
      </c>
      <c r="C39" s="359"/>
      <c r="D39" s="359"/>
      <c r="E39" s="359"/>
      <c r="F39" s="359"/>
      <c r="G39" s="359"/>
      <c r="H39" s="360"/>
      <c r="I39" s="91">
        <f>IF(C5=400,SQRT(3)*C25*400/1000,0)</f>
        <v>10.392304845413262</v>
      </c>
      <c r="J39" s="79" t="s">
        <v>2</v>
      </c>
      <c r="N39">
        <v>36</v>
      </c>
      <c r="O39" s="5"/>
      <c r="P39" s="5"/>
      <c r="Q39" s="5"/>
      <c r="R39" s="5"/>
      <c r="S39" s="5"/>
      <c r="T39" s="5"/>
      <c r="U39" s="5">
        <v>45</v>
      </c>
      <c r="W39" s="66"/>
    </row>
    <row r="40" spans="2:23" x14ac:dyDescent="0.25">
      <c r="B40" s="358" t="s">
        <v>85</v>
      </c>
      <c r="C40" s="359"/>
      <c r="D40" s="359"/>
      <c r="E40" s="359"/>
      <c r="F40" s="359"/>
      <c r="G40" s="359"/>
      <c r="H40" s="360"/>
      <c r="I40" s="94">
        <f>C25*230/1000</f>
        <v>3.45</v>
      </c>
      <c r="J40" s="79" t="s">
        <v>2</v>
      </c>
      <c r="N40">
        <v>37</v>
      </c>
      <c r="O40" s="5"/>
      <c r="P40" s="5"/>
      <c r="Q40" s="5"/>
      <c r="R40" s="5"/>
      <c r="S40" s="5"/>
      <c r="T40" s="5"/>
      <c r="U40" s="5">
        <v>46</v>
      </c>
      <c r="W40" s="66"/>
    </row>
    <row r="41" spans="2:23" ht="15.75" thickBot="1" x14ac:dyDescent="0.3">
      <c r="B41" s="358" t="s">
        <v>86</v>
      </c>
      <c r="C41" s="359"/>
      <c r="D41" s="359"/>
      <c r="E41" s="359"/>
      <c r="F41" s="359"/>
      <c r="G41" s="359"/>
      <c r="H41" s="360"/>
      <c r="I41" s="121">
        <f>C25</f>
        <v>15</v>
      </c>
      <c r="J41" s="79" t="s">
        <v>0</v>
      </c>
      <c r="N41">
        <v>38</v>
      </c>
      <c r="Q41" s="5"/>
      <c r="R41" s="5"/>
      <c r="U41" s="5">
        <v>47</v>
      </c>
      <c r="W41" s="76"/>
    </row>
    <row r="42" spans="2:23" ht="15.75" thickBot="1" x14ac:dyDescent="0.3">
      <c r="B42" s="358" t="s">
        <v>87</v>
      </c>
      <c r="C42" s="359"/>
      <c r="D42" s="359"/>
      <c r="E42" s="359"/>
      <c r="F42" s="359"/>
      <c r="G42" s="359"/>
      <c r="H42" s="361"/>
      <c r="I42" s="125">
        <f>ROUNDDOWN(C21/6,0)*3</f>
        <v>57</v>
      </c>
      <c r="J42" s="120" t="s">
        <v>68</v>
      </c>
      <c r="N42">
        <v>39</v>
      </c>
      <c r="R42" s="5"/>
      <c r="U42" s="5">
        <v>48</v>
      </c>
      <c r="W42" s="76"/>
    </row>
    <row r="43" spans="2:23" ht="15.75" thickBot="1" x14ac:dyDescent="0.3">
      <c r="B43" s="338" t="s">
        <v>88</v>
      </c>
      <c r="C43" s="339"/>
      <c r="D43" s="339"/>
      <c r="E43" s="339"/>
      <c r="F43" s="339"/>
      <c r="G43" s="339"/>
      <c r="H43" s="362"/>
      <c r="I43" s="125">
        <f>ROUNDDOWN(IF(C5=400,C21/6,0),0)</f>
        <v>19</v>
      </c>
      <c r="J43" s="122" t="s">
        <v>68</v>
      </c>
      <c r="L43" s="5"/>
      <c r="M43" s="5"/>
      <c r="N43">
        <v>40</v>
      </c>
      <c r="O43" s="5"/>
      <c r="P43" s="5"/>
      <c r="S43" s="5"/>
      <c r="T43" s="5"/>
      <c r="U43" s="5">
        <v>49</v>
      </c>
      <c r="W43" s="66"/>
    </row>
    <row r="44" spans="2:23" ht="15.75" thickBot="1" x14ac:dyDescent="0.3">
      <c r="B44" s="65"/>
      <c r="C44" s="65"/>
      <c r="D44" s="65"/>
      <c r="E44" s="65"/>
      <c r="F44" s="65"/>
      <c r="I44" s="63"/>
      <c r="J44" s="92"/>
      <c r="L44" s="5"/>
      <c r="M44" s="5"/>
      <c r="N44">
        <v>41</v>
      </c>
      <c r="O44" s="5"/>
      <c r="P44" s="5"/>
      <c r="Q44" s="5"/>
      <c r="S44" s="5"/>
      <c r="T44" s="5"/>
      <c r="U44" s="5">
        <v>50</v>
      </c>
      <c r="W44" s="66"/>
    </row>
    <row r="45" spans="2:23" ht="15" hidden="1" customHeight="1" x14ac:dyDescent="0.25">
      <c r="B45" s="102" t="s">
        <v>90</v>
      </c>
      <c r="C45" s="103"/>
      <c r="D45" s="103"/>
      <c r="E45" s="103"/>
      <c r="F45" s="103"/>
      <c r="G45" s="103"/>
      <c r="H45" s="103"/>
      <c r="I45" s="103"/>
      <c r="J45" s="104"/>
      <c r="L45" s="5"/>
      <c r="M45" s="5"/>
      <c r="N45">
        <v>42</v>
      </c>
      <c r="O45" s="5"/>
      <c r="P45" s="5"/>
      <c r="Q45" s="5"/>
      <c r="R45" s="5"/>
      <c r="S45" s="5"/>
      <c r="T45" s="5"/>
      <c r="U45" s="5">
        <v>51</v>
      </c>
    </row>
    <row r="46" spans="2:23" ht="15" hidden="1" customHeight="1" x14ac:dyDescent="0.25">
      <c r="B46" s="358" t="s">
        <v>91</v>
      </c>
      <c r="C46" s="359"/>
      <c r="D46" s="359"/>
      <c r="E46" s="359"/>
      <c r="F46" s="359"/>
      <c r="G46" s="359"/>
      <c r="H46" s="360"/>
      <c r="I46" s="80">
        <f>IF(C28=0,0,C29)</f>
        <v>0</v>
      </c>
      <c r="J46" s="81" t="s">
        <v>0</v>
      </c>
      <c r="L46" s="5"/>
      <c r="M46" s="5"/>
      <c r="N46">
        <v>43</v>
      </c>
      <c r="O46" s="5"/>
      <c r="P46" s="5"/>
      <c r="Q46" s="5"/>
      <c r="R46" s="5"/>
      <c r="S46" s="5"/>
      <c r="T46" s="5"/>
      <c r="U46" s="5">
        <v>52</v>
      </c>
    </row>
    <row r="47" spans="2:23" ht="15.75" hidden="1" thickBot="1" x14ac:dyDescent="0.3">
      <c r="B47" s="338" t="s">
        <v>92</v>
      </c>
      <c r="C47" s="339"/>
      <c r="D47" s="339"/>
      <c r="E47" s="339"/>
      <c r="F47" s="339"/>
      <c r="G47" s="339"/>
      <c r="H47" s="340"/>
      <c r="I47" s="82">
        <f>IF(C28=0,0,C29*230/1000)</f>
        <v>0</v>
      </c>
      <c r="J47" s="83" t="s">
        <v>2</v>
      </c>
      <c r="L47" s="5"/>
      <c r="M47" s="5"/>
      <c r="N47">
        <v>44</v>
      </c>
      <c r="O47" s="5"/>
      <c r="P47" s="5"/>
      <c r="Q47" s="5"/>
      <c r="R47" s="5"/>
      <c r="S47" s="5"/>
      <c r="T47" s="5"/>
      <c r="U47" s="5">
        <v>53</v>
      </c>
      <c r="V47" s="67"/>
      <c r="W47" s="66"/>
    </row>
    <row r="48" spans="2:23" ht="15.75" hidden="1" thickBot="1" x14ac:dyDescent="0.3">
      <c r="B48" s="72"/>
      <c r="C48" s="72"/>
      <c r="D48" s="72"/>
      <c r="E48" s="72"/>
      <c r="F48" s="72"/>
      <c r="G48" s="72"/>
      <c r="H48" s="72"/>
      <c r="I48" s="72"/>
      <c r="J48" s="92"/>
      <c r="L48" s="5"/>
      <c r="M48" s="5"/>
      <c r="N48">
        <v>45</v>
      </c>
      <c r="O48" s="5"/>
      <c r="P48" s="5"/>
      <c r="Q48" s="5"/>
      <c r="R48" s="5"/>
      <c r="S48" s="5"/>
      <c r="T48" s="5"/>
      <c r="U48" s="5">
        <v>54</v>
      </c>
    </row>
    <row r="49" spans="2:23" ht="15.75" customHeight="1" thickBot="1" x14ac:dyDescent="0.3">
      <c r="B49" s="341" t="s">
        <v>93</v>
      </c>
      <c r="C49" s="342"/>
      <c r="D49" s="342"/>
      <c r="E49" s="342"/>
      <c r="F49" s="342"/>
      <c r="G49" s="343"/>
      <c r="H49" s="110"/>
      <c r="I49" s="111"/>
      <c r="J49" s="112"/>
      <c r="L49" s="66"/>
      <c r="M49" s="5"/>
      <c r="N49">
        <v>46</v>
      </c>
      <c r="O49" s="5"/>
      <c r="P49" s="5"/>
      <c r="Q49" s="5"/>
      <c r="R49" s="5"/>
      <c r="S49" s="5"/>
      <c r="T49" s="5"/>
      <c r="U49" s="5">
        <v>55</v>
      </c>
    </row>
    <row r="50" spans="2:23" ht="15" customHeight="1" thickBot="1" x14ac:dyDescent="0.3">
      <c r="B50" s="105"/>
      <c r="C50" s="106"/>
      <c r="D50" s="107"/>
      <c r="E50" s="347" t="s">
        <v>94</v>
      </c>
      <c r="F50" s="348"/>
      <c r="G50" s="109"/>
      <c r="H50" s="349" t="s">
        <v>95</v>
      </c>
      <c r="I50" s="350"/>
      <c r="J50" s="351"/>
      <c r="N50">
        <v>47</v>
      </c>
      <c r="R50" s="5"/>
      <c r="U50" s="5">
        <v>56</v>
      </c>
    </row>
    <row r="51" spans="2:23" ht="31.5" customHeight="1" x14ac:dyDescent="0.25">
      <c r="B51" s="165" t="s">
        <v>48</v>
      </c>
      <c r="C51" s="356" t="s">
        <v>96</v>
      </c>
      <c r="D51" s="357"/>
      <c r="E51" s="354" t="s">
        <v>97</v>
      </c>
      <c r="F51" s="355"/>
      <c r="G51" s="166" t="s">
        <v>98</v>
      </c>
      <c r="H51" s="352" t="s">
        <v>97</v>
      </c>
      <c r="I51" s="353"/>
      <c r="J51" s="167" t="s">
        <v>98</v>
      </c>
      <c r="L51" s="5"/>
      <c r="M51" s="5"/>
      <c r="N51">
        <v>48</v>
      </c>
      <c r="Q51" s="5"/>
      <c r="U51">
        <v>57</v>
      </c>
      <c r="W51" s="66"/>
    </row>
    <row r="52" spans="2:23" x14ac:dyDescent="0.25">
      <c r="B52" s="148">
        <v>1</v>
      </c>
      <c r="C52" s="149">
        <f>IF((C21/B52)&lt;6,"Jono",IF((C21/B52)&gt;$C$25,$C$25,(C21/B52)))</f>
        <v>15</v>
      </c>
      <c r="D52" s="150" t="str">
        <f t="shared" ref="D52:D67" si="0">IF(C52="Jono", "--", "A")</f>
        <v>A</v>
      </c>
      <c r="E52" s="151">
        <f t="shared" ref="E52:E67" si="1">IF(C52="Jono"," --",C52*230/1000)</f>
        <v>3.45</v>
      </c>
      <c r="F52" s="152" t="s">
        <v>2</v>
      </c>
      <c r="G52" s="153">
        <f>B52*3</f>
        <v>3</v>
      </c>
      <c r="H52" s="154">
        <f>IF(OR(C52=" --",C5=230)," --",IF(C52="Jono"," --",C52*690/1000))</f>
        <v>10.35</v>
      </c>
      <c r="I52" s="155" t="s">
        <v>2</v>
      </c>
      <c r="J52" s="156">
        <v>1</v>
      </c>
      <c r="L52" s="5"/>
      <c r="M52" s="5"/>
      <c r="N52">
        <v>49</v>
      </c>
      <c r="U52">
        <v>58</v>
      </c>
      <c r="W52" s="75"/>
    </row>
    <row r="53" spans="2:23" x14ac:dyDescent="0.25">
      <c r="B53" s="148">
        <v>2</v>
      </c>
      <c r="C53" s="149">
        <f>IF((C21/B53)&lt;6,"Jono",IF((C21/B53)&gt;$C$25,$C$25,(C21/B53)))</f>
        <v>15</v>
      </c>
      <c r="D53" s="157" t="str">
        <f t="shared" si="0"/>
        <v>A</v>
      </c>
      <c r="E53" s="151">
        <f t="shared" si="1"/>
        <v>3.45</v>
      </c>
      <c r="F53" s="152" t="s">
        <v>2</v>
      </c>
      <c r="G53" s="153">
        <f t="shared" ref="G53:G67" si="2">B53*3</f>
        <v>6</v>
      </c>
      <c r="H53" s="154">
        <f>IF(OR(C53=" --",C5=230)," --",IF(C53="Jono"," --",C53*690/1000))</f>
        <v>10.35</v>
      </c>
      <c r="I53" s="155" t="s">
        <v>2</v>
      </c>
      <c r="J53" s="156">
        <v>2</v>
      </c>
      <c r="L53" s="5"/>
      <c r="M53" s="5"/>
      <c r="N53">
        <v>50</v>
      </c>
      <c r="U53">
        <v>59</v>
      </c>
    </row>
    <row r="54" spans="2:23" x14ac:dyDescent="0.25">
      <c r="B54" s="148">
        <v>3</v>
      </c>
      <c r="C54" s="149">
        <f>IF((C21/B54)&lt;6,"Jono",IF((C21/B54)&gt;$C$25,$C$25,(C21/B54)))</f>
        <v>15</v>
      </c>
      <c r="D54" s="157" t="str">
        <f t="shared" si="0"/>
        <v>A</v>
      </c>
      <c r="E54" s="151">
        <f t="shared" si="1"/>
        <v>3.45</v>
      </c>
      <c r="F54" s="152" t="s">
        <v>2</v>
      </c>
      <c r="G54" s="153">
        <f t="shared" si="2"/>
        <v>9</v>
      </c>
      <c r="H54" s="154">
        <f>IF(OR(C54=" --",C5=230)," --",IF(C54="Jono"," --",C54*690/1000))</f>
        <v>10.35</v>
      </c>
      <c r="I54" s="155" t="s">
        <v>2</v>
      </c>
      <c r="J54" s="156">
        <v>3</v>
      </c>
      <c r="L54" s="5"/>
      <c r="M54" s="5"/>
      <c r="N54">
        <v>51</v>
      </c>
      <c r="U54">
        <v>60</v>
      </c>
      <c r="W54" s="66"/>
    </row>
    <row r="55" spans="2:23" x14ac:dyDescent="0.25">
      <c r="B55" s="148">
        <v>4</v>
      </c>
      <c r="C55" s="149">
        <f>IF((C21/B55)&lt;6,"Jono",IF((C21/B55)&gt;$C$25,$C$25,(C21/B55)))</f>
        <v>15</v>
      </c>
      <c r="D55" s="157" t="str">
        <f t="shared" si="0"/>
        <v>A</v>
      </c>
      <c r="E55" s="151">
        <f t="shared" si="1"/>
        <v>3.45</v>
      </c>
      <c r="F55" s="152" t="s">
        <v>2</v>
      </c>
      <c r="G55" s="153">
        <f t="shared" si="2"/>
        <v>12</v>
      </c>
      <c r="H55" s="154">
        <f>IF(OR(C55=" --",C5=230)," --",IF(C55="Jono"," --",C55*690/1000))</f>
        <v>10.35</v>
      </c>
      <c r="I55" s="155" t="s">
        <v>2</v>
      </c>
      <c r="J55" s="156">
        <v>4</v>
      </c>
      <c r="L55" s="5"/>
      <c r="M55" s="5"/>
      <c r="N55">
        <v>52</v>
      </c>
      <c r="U55">
        <v>61</v>
      </c>
    </row>
    <row r="56" spans="2:23" x14ac:dyDescent="0.25">
      <c r="B56" s="148">
        <v>5</v>
      </c>
      <c r="C56" s="149">
        <f>IF((C21/B56)&lt;6,"Jono",IF((C21/B56)&gt;$C$25,$C$25,(C21/B56)))</f>
        <v>15</v>
      </c>
      <c r="D56" s="157" t="str">
        <f t="shared" si="0"/>
        <v>A</v>
      </c>
      <c r="E56" s="151">
        <f t="shared" si="1"/>
        <v>3.45</v>
      </c>
      <c r="F56" s="152" t="s">
        <v>2</v>
      </c>
      <c r="G56" s="153">
        <f t="shared" si="2"/>
        <v>15</v>
      </c>
      <c r="H56" s="154">
        <f>IF(OR(C56=" --",C5=230)," --",IF(C56="Jono"," --",C56*690/1000))</f>
        <v>10.35</v>
      </c>
      <c r="I56" s="155" t="s">
        <v>2</v>
      </c>
      <c r="J56" s="156">
        <v>5</v>
      </c>
      <c r="L56" s="5"/>
      <c r="M56" s="5"/>
      <c r="N56">
        <v>53</v>
      </c>
      <c r="U56">
        <v>62</v>
      </c>
      <c r="W56" s="66"/>
    </row>
    <row r="57" spans="2:23" ht="15" customHeight="1" x14ac:dyDescent="0.25">
      <c r="B57" s="148">
        <v>6</v>
      </c>
      <c r="C57" s="149">
        <f>IF((C21/B57)&lt;6,"Jono",IF((C21/B57)&gt;$C$25,$C$25,(C21/B57)))</f>
        <v>15</v>
      </c>
      <c r="D57" s="157" t="str">
        <f t="shared" si="0"/>
        <v>A</v>
      </c>
      <c r="E57" s="151">
        <f t="shared" si="1"/>
        <v>3.45</v>
      </c>
      <c r="F57" s="152" t="s">
        <v>2</v>
      </c>
      <c r="G57" s="153">
        <f t="shared" si="2"/>
        <v>18</v>
      </c>
      <c r="H57" s="154">
        <f>IF(OR(C57=" --",C5=230)," --",IF(C57="Jono"," --",C57*690/1000))</f>
        <v>10.35</v>
      </c>
      <c r="I57" s="155" t="s">
        <v>2</v>
      </c>
      <c r="J57" s="156">
        <v>6</v>
      </c>
      <c r="L57" s="5"/>
      <c r="M57" s="5"/>
      <c r="N57">
        <v>54</v>
      </c>
      <c r="U57">
        <v>63</v>
      </c>
    </row>
    <row r="58" spans="2:23" x14ac:dyDescent="0.25">
      <c r="B58" s="148">
        <v>7</v>
      </c>
      <c r="C58" s="149">
        <f>IF((C21/B58)&lt;6,"Jono",IF((C21/B58)&gt;$C$25,$C$25,(C21/B58)))</f>
        <v>15</v>
      </c>
      <c r="D58" s="157" t="str">
        <f t="shared" si="0"/>
        <v>A</v>
      </c>
      <c r="E58" s="151">
        <f t="shared" si="1"/>
        <v>3.45</v>
      </c>
      <c r="F58" s="152" t="s">
        <v>2</v>
      </c>
      <c r="G58" s="153">
        <f t="shared" si="2"/>
        <v>21</v>
      </c>
      <c r="H58" s="154">
        <f>IF(OR(C58=" --",C5=230)," --",IF(C58="Jono"," --",C58*690/1000))</f>
        <v>10.35</v>
      </c>
      <c r="I58" s="155" t="s">
        <v>2</v>
      </c>
      <c r="J58" s="156">
        <v>7</v>
      </c>
      <c r="L58" s="5"/>
      <c r="M58" s="5"/>
      <c r="N58">
        <v>55</v>
      </c>
      <c r="U58">
        <v>64</v>
      </c>
    </row>
    <row r="59" spans="2:23" x14ac:dyDescent="0.25">
      <c r="B59" s="148">
        <v>8</v>
      </c>
      <c r="C59" s="149">
        <f>IF((C21/B59)&lt;6,"Jono",IF((C21/B59)&gt;$C$25,$C$25,(C21/B59)))</f>
        <v>14.75</v>
      </c>
      <c r="D59" s="157" t="str">
        <f t="shared" si="0"/>
        <v>A</v>
      </c>
      <c r="E59" s="151">
        <f t="shared" si="1"/>
        <v>3.3925000000000001</v>
      </c>
      <c r="F59" s="152" t="s">
        <v>2</v>
      </c>
      <c r="G59" s="153">
        <f t="shared" si="2"/>
        <v>24</v>
      </c>
      <c r="H59" s="154">
        <f>IF(OR(C59=" --",C5=230)," --",IF(C59="Jono"," --",C59*690/1000))</f>
        <v>10.1775</v>
      </c>
      <c r="I59" s="155" t="s">
        <v>2</v>
      </c>
      <c r="J59" s="156">
        <v>8</v>
      </c>
      <c r="L59" s="66"/>
      <c r="N59">
        <v>56</v>
      </c>
      <c r="U59">
        <v>65</v>
      </c>
    </row>
    <row r="60" spans="2:23" x14ac:dyDescent="0.25">
      <c r="B60" s="148">
        <v>9</v>
      </c>
      <c r="C60" s="149">
        <f>IF((C21/B60)&lt;6,"Jono",IF((C21/B60)&gt;$C$25,$C$25,(C21/B60)))</f>
        <v>13.111111111111111</v>
      </c>
      <c r="D60" s="150" t="str">
        <f t="shared" si="0"/>
        <v>A</v>
      </c>
      <c r="E60" s="151">
        <f t="shared" si="1"/>
        <v>3.0155555555555558</v>
      </c>
      <c r="F60" s="152" t="s">
        <v>2</v>
      </c>
      <c r="G60" s="153">
        <f t="shared" si="2"/>
        <v>27</v>
      </c>
      <c r="H60" s="154">
        <f>IF(OR(C60=" --",C5=230)," --",IF(C60="Jono"," --",C60*690/1000))</f>
        <v>9.0466666666666669</v>
      </c>
      <c r="I60" s="155" t="s">
        <v>2</v>
      </c>
      <c r="J60" s="156">
        <v>9</v>
      </c>
      <c r="L60" s="75"/>
      <c r="N60">
        <v>57</v>
      </c>
      <c r="U60">
        <v>66</v>
      </c>
    </row>
    <row r="61" spans="2:23" x14ac:dyDescent="0.25">
      <c r="B61" s="158">
        <v>10</v>
      </c>
      <c r="C61" s="159">
        <f>IF((C21/B61)&lt;6,"Jono",IF((C21/B61)&gt;$C$25,$C$25,(C21/B61)))</f>
        <v>11.8</v>
      </c>
      <c r="D61" s="160" t="str">
        <f t="shared" si="0"/>
        <v>A</v>
      </c>
      <c r="E61" s="161">
        <f t="shared" si="1"/>
        <v>2.714</v>
      </c>
      <c r="F61" s="162" t="s">
        <v>2</v>
      </c>
      <c r="G61" s="163">
        <f t="shared" si="2"/>
        <v>30</v>
      </c>
      <c r="H61" s="154">
        <f>IF(OR(C61=" --",C5=230)," --",IF(C61="Jono"," --",C61*690/1000))</f>
        <v>8.1420000000000012</v>
      </c>
      <c r="I61" s="155" t="s">
        <v>2</v>
      </c>
      <c r="J61" s="156">
        <v>10</v>
      </c>
      <c r="N61">
        <v>58</v>
      </c>
      <c r="U61">
        <v>67</v>
      </c>
    </row>
    <row r="62" spans="2:23" x14ac:dyDescent="0.25">
      <c r="B62" s="158">
        <v>11</v>
      </c>
      <c r="C62" s="159">
        <f>IF((C21/B62)&lt;6,"Jono",IF((C21/B62)&gt;$C$25,$C$25,(C21/B62)))</f>
        <v>10.727272727272727</v>
      </c>
      <c r="D62" s="160" t="str">
        <f t="shared" si="0"/>
        <v>A</v>
      </c>
      <c r="E62" s="161">
        <f t="shared" si="1"/>
        <v>2.4672727272727268</v>
      </c>
      <c r="F62" s="162" t="s">
        <v>2</v>
      </c>
      <c r="G62" s="163">
        <f t="shared" si="2"/>
        <v>33</v>
      </c>
      <c r="H62" s="154">
        <f>IF(OR(C62=" --",C5=230)," --",IF(C62="Jono"," --",C62*690/1000))</f>
        <v>7.4018181818181814</v>
      </c>
      <c r="I62" s="155" t="s">
        <v>2</v>
      </c>
      <c r="J62" s="156">
        <v>11</v>
      </c>
      <c r="L62" s="66"/>
      <c r="N62">
        <v>59</v>
      </c>
      <c r="U62">
        <v>68</v>
      </c>
    </row>
    <row r="63" spans="2:23" s="5" customFormat="1" x14ac:dyDescent="0.25">
      <c r="B63" s="158">
        <v>12</v>
      </c>
      <c r="C63" s="159">
        <f>IF((C21/B63)&lt;6,"Jono",IF((C21/B63)&gt;$C$25,$C$25,(C21/B63)))</f>
        <v>9.8333333333333339</v>
      </c>
      <c r="D63" s="160" t="str">
        <f t="shared" si="0"/>
        <v>A</v>
      </c>
      <c r="E63" s="161">
        <f t="shared" si="1"/>
        <v>2.2616666666666672</v>
      </c>
      <c r="F63" s="162" t="s">
        <v>2</v>
      </c>
      <c r="G63" s="163">
        <f t="shared" si="2"/>
        <v>36</v>
      </c>
      <c r="H63" s="154">
        <f>IF(OR(C63=" --",C5=230)," --",IF(C63="Jono"," --",C63*690/1000))</f>
        <v>6.7850000000000001</v>
      </c>
      <c r="I63" s="155" t="s">
        <v>2</v>
      </c>
      <c r="J63" s="156">
        <v>12</v>
      </c>
      <c r="L63"/>
      <c r="M63"/>
      <c r="N63">
        <v>60</v>
      </c>
      <c r="O63"/>
      <c r="P63"/>
      <c r="Q63"/>
      <c r="R63"/>
      <c r="S63"/>
      <c r="T63"/>
      <c r="U63">
        <v>69</v>
      </c>
      <c r="V63"/>
    </row>
    <row r="64" spans="2:23" s="5" customFormat="1" ht="15" customHeight="1" x14ac:dyDescent="0.25">
      <c r="B64" s="158">
        <v>13</v>
      </c>
      <c r="C64" s="159">
        <f>IF((C21/B64)&lt;6,"Jono",IF((C21/B64)&gt;$C$25,$C$25,(C21/B64)))</f>
        <v>9.0769230769230766</v>
      </c>
      <c r="D64" s="164" t="str">
        <f t="shared" si="0"/>
        <v>A</v>
      </c>
      <c r="E64" s="161">
        <f t="shared" si="1"/>
        <v>2.0876923076923077</v>
      </c>
      <c r="F64" s="162" t="s">
        <v>2</v>
      </c>
      <c r="G64" s="163">
        <f t="shared" si="2"/>
        <v>39</v>
      </c>
      <c r="H64" s="154">
        <f>IF(OR(C64=" --",C5=230)," --",IF(C64="Jono"," --",C64*690/1000))</f>
        <v>6.2630769230769232</v>
      </c>
      <c r="I64" s="155" t="s">
        <v>2</v>
      </c>
      <c r="J64" s="156">
        <v>13</v>
      </c>
      <c r="L64" s="66"/>
      <c r="M64"/>
      <c r="N64">
        <v>61</v>
      </c>
      <c r="O64"/>
      <c r="P64"/>
      <c r="Q64"/>
      <c r="R64"/>
      <c r="S64"/>
      <c r="T64"/>
      <c r="U64">
        <v>70</v>
      </c>
      <c r="V64"/>
    </row>
    <row r="65" spans="1:23" s="5" customFormat="1" x14ac:dyDescent="0.25">
      <c r="B65" s="158">
        <v>14</v>
      </c>
      <c r="C65" s="159">
        <f>IF((C21/B65)&lt;6,"Jono",IF((C21/B65)&gt;$C$25,$C$25,(C21/B65)))</f>
        <v>8.4285714285714288</v>
      </c>
      <c r="D65" s="160" t="str">
        <f t="shared" si="0"/>
        <v>A</v>
      </c>
      <c r="E65" s="161">
        <f t="shared" si="1"/>
        <v>1.9385714285714286</v>
      </c>
      <c r="F65" s="162" t="s">
        <v>2</v>
      </c>
      <c r="G65" s="163">
        <f t="shared" si="2"/>
        <v>42</v>
      </c>
      <c r="H65" s="154">
        <f>IF(OR(C65=" --",C5=230)," --",IF(C65="Jono"," --",C65*690/1000))</f>
        <v>5.8157142857142858</v>
      </c>
      <c r="I65" s="155" t="s">
        <v>2</v>
      </c>
      <c r="J65" s="156">
        <v>14</v>
      </c>
      <c r="L65"/>
      <c r="M65"/>
      <c r="N65">
        <v>62</v>
      </c>
      <c r="O65"/>
      <c r="P65"/>
      <c r="Q65"/>
      <c r="R65"/>
      <c r="S65"/>
      <c r="T65"/>
      <c r="U65">
        <v>71</v>
      </c>
      <c r="V65"/>
    </row>
    <row r="66" spans="1:23" s="5" customFormat="1" x14ac:dyDescent="0.25">
      <c r="B66" s="158">
        <v>15</v>
      </c>
      <c r="C66" s="159">
        <f>IF((C21/B66)&lt;6,"Jono",IF((C21/B66)&gt;$C$25,$C$25,(C21/B66)))</f>
        <v>7.8666666666666663</v>
      </c>
      <c r="D66" s="160" t="str">
        <f t="shared" si="0"/>
        <v>A</v>
      </c>
      <c r="E66" s="161">
        <f t="shared" si="1"/>
        <v>1.8093333333333332</v>
      </c>
      <c r="F66" s="162" t="s">
        <v>2</v>
      </c>
      <c r="G66" s="163">
        <f t="shared" si="2"/>
        <v>45</v>
      </c>
      <c r="H66" s="154">
        <f>IF(OR(C66=" --",C5=230)," --",IF(C66="Jono"," --",C66*690/1000))</f>
        <v>5.4279999999999999</v>
      </c>
      <c r="I66" s="155" t="s">
        <v>2</v>
      </c>
      <c r="J66" s="156">
        <v>15</v>
      </c>
      <c r="L66"/>
      <c r="M66"/>
      <c r="N66">
        <v>63</v>
      </c>
      <c r="O66"/>
      <c r="P66"/>
      <c r="Q66"/>
      <c r="R66"/>
      <c r="S66"/>
      <c r="T66"/>
      <c r="U66">
        <v>72</v>
      </c>
      <c r="V66"/>
    </row>
    <row r="67" spans="1:23" s="5" customFormat="1" ht="15.75" thickBot="1" x14ac:dyDescent="0.3">
      <c r="B67" s="168">
        <v>16</v>
      </c>
      <c r="C67" s="169">
        <f>IF((C21/B67)&lt;6,"Jono",IF((C21/B67)&gt;$C$25,$C$25,(C21/B67)))</f>
        <v>7.375</v>
      </c>
      <c r="D67" s="170" t="str">
        <f t="shared" si="0"/>
        <v>A</v>
      </c>
      <c r="E67" s="171">
        <f t="shared" si="1"/>
        <v>1.69625</v>
      </c>
      <c r="F67" s="172" t="s">
        <v>2</v>
      </c>
      <c r="G67" s="173">
        <f t="shared" si="2"/>
        <v>48</v>
      </c>
      <c r="H67" s="174">
        <f>IF(OR(C67=" --",C5=230)," --",IF(C67="Jono"," --",C67*690/1000))</f>
        <v>5.0887500000000001</v>
      </c>
      <c r="I67" s="175" t="s">
        <v>2</v>
      </c>
      <c r="J67" s="176">
        <v>16</v>
      </c>
      <c r="L67"/>
      <c r="M67"/>
      <c r="N67">
        <v>64</v>
      </c>
      <c r="O67"/>
      <c r="P67"/>
      <c r="Q67"/>
      <c r="R67"/>
      <c r="S67"/>
      <c r="T67"/>
      <c r="U67">
        <v>73</v>
      </c>
      <c r="V67"/>
    </row>
    <row r="68" spans="1:23" s="5" customFormat="1" ht="15.75" customHeight="1" thickBot="1" x14ac:dyDescent="0.3">
      <c r="B68" s="344" t="s">
        <v>119</v>
      </c>
      <c r="C68" s="345"/>
      <c r="D68" s="345"/>
      <c r="E68" s="345"/>
      <c r="F68" s="345"/>
      <c r="G68" s="345"/>
      <c r="H68" s="345"/>
      <c r="I68" s="345"/>
      <c r="J68" s="346"/>
      <c r="K68" s="141"/>
      <c r="L68" s="140"/>
      <c r="M68" s="140"/>
      <c r="N68">
        <v>65</v>
      </c>
      <c r="O68"/>
      <c r="P68"/>
      <c r="Q68"/>
      <c r="R68"/>
      <c r="S68"/>
      <c r="T68"/>
      <c r="U68">
        <v>74</v>
      </c>
      <c r="V68"/>
    </row>
    <row r="69" spans="1:23" s="5" customFormat="1" x14ac:dyDescent="0.25">
      <c r="A69" s="141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>
        <v>66</v>
      </c>
      <c r="O69"/>
      <c r="P69"/>
      <c r="Q69"/>
      <c r="R69"/>
      <c r="S69"/>
      <c r="T69"/>
      <c r="U69">
        <v>75</v>
      </c>
      <c r="W69" s="66"/>
    </row>
    <row r="70" spans="1:23" ht="15.75" thickBot="1" x14ac:dyDescent="0.3">
      <c r="B70" s="140"/>
      <c r="C70" s="140"/>
      <c r="D70" s="140"/>
      <c r="E70" s="140"/>
      <c r="F70" s="140"/>
      <c r="H70" s="140"/>
      <c r="I70" s="140"/>
      <c r="J70" s="140"/>
      <c r="K70" s="140"/>
      <c r="L70" s="140"/>
      <c r="M70" s="140"/>
      <c r="N70">
        <v>67</v>
      </c>
      <c r="U70">
        <v>76</v>
      </c>
    </row>
    <row r="71" spans="1:23" s="5" customFormat="1" ht="15.75" thickBot="1" x14ac:dyDescent="0.3">
      <c r="B71" s="228" t="s">
        <v>173</v>
      </c>
      <c r="C71" s="229"/>
      <c r="D71" s="230"/>
      <c r="E71"/>
      <c r="F71"/>
      <c r="G71"/>
      <c r="H71"/>
      <c r="I71"/>
      <c r="J71"/>
      <c r="K71"/>
      <c r="L71"/>
      <c r="M71"/>
      <c r="N71">
        <v>68</v>
      </c>
      <c r="O71"/>
      <c r="P71"/>
      <c r="Q71"/>
      <c r="R71"/>
      <c r="S71"/>
      <c r="T71"/>
      <c r="U71">
        <v>77</v>
      </c>
    </row>
    <row r="72" spans="1:23" s="5" customFormat="1" ht="15.75" thickBot="1" x14ac:dyDescent="0.3">
      <c r="B72" s="231" t="s">
        <v>55</v>
      </c>
      <c r="C72" s="236">
        <f>I37</f>
        <v>81.752798117251004</v>
      </c>
      <c r="D72" s="232" t="s">
        <v>2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3" s="5" customFormat="1" x14ac:dyDescent="0.25">
      <c r="B73" s="231" t="s">
        <v>165</v>
      </c>
      <c r="C73" s="234">
        <v>10</v>
      </c>
      <c r="D73" s="232" t="s">
        <v>167</v>
      </c>
      <c r="E73"/>
      <c r="F73"/>
      <c r="G73"/>
      <c r="H73"/>
      <c r="I73"/>
      <c r="J73"/>
      <c r="K73"/>
      <c r="L73"/>
      <c r="M73"/>
      <c r="N73">
        <v>69</v>
      </c>
      <c r="O73"/>
      <c r="P73"/>
      <c r="Q73"/>
      <c r="R73"/>
      <c r="S73"/>
      <c r="T73"/>
      <c r="U73">
        <v>78</v>
      </c>
    </row>
    <row r="74" spans="1:23" s="5" customFormat="1" x14ac:dyDescent="0.25">
      <c r="B74" s="231" t="s">
        <v>169</v>
      </c>
      <c r="C74" s="234">
        <v>200</v>
      </c>
      <c r="D74" s="232" t="s">
        <v>170</v>
      </c>
      <c r="E74"/>
      <c r="F74"/>
      <c r="G74"/>
      <c r="H74"/>
      <c r="I74"/>
      <c r="J74"/>
      <c r="K74"/>
      <c r="L74"/>
      <c r="M74"/>
      <c r="N74">
        <v>70</v>
      </c>
      <c r="O74"/>
      <c r="P74"/>
      <c r="Q74"/>
      <c r="R74"/>
      <c r="S74"/>
      <c r="T74"/>
      <c r="U74">
        <v>79</v>
      </c>
    </row>
    <row r="75" spans="1:23" s="5" customFormat="1" x14ac:dyDescent="0.25">
      <c r="B75" s="231" t="s">
        <v>171</v>
      </c>
      <c r="C75" s="234">
        <v>20</v>
      </c>
      <c r="D75" s="232" t="s">
        <v>68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3" s="5" customFormat="1" ht="15.75" thickBot="1" x14ac:dyDescent="0.3">
      <c r="B76" s="231"/>
      <c r="C76" s="233"/>
      <c r="D76" s="232"/>
      <c r="E76" s="140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3" s="5" customFormat="1" ht="15.75" thickBot="1" x14ac:dyDescent="0.3">
      <c r="B77" s="231" t="s">
        <v>166</v>
      </c>
      <c r="C77" s="235">
        <f>((C72*1000)/C74)*C73</f>
        <v>4087.6399058625502</v>
      </c>
      <c r="D77" s="232" t="s">
        <v>168</v>
      </c>
      <c r="E77"/>
      <c r="F77"/>
      <c r="G77" s="140"/>
      <c r="H77"/>
      <c r="I77"/>
      <c r="J77"/>
      <c r="K77"/>
      <c r="L77"/>
      <c r="M77"/>
      <c r="N77">
        <v>71</v>
      </c>
      <c r="O77"/>
      <c r="P77"/>
      <c r="Q77"/>
      <c r="R77"/>
      <c r="S77"/>
      <c r="T77"/>
      <c r="U77">
        <v>80</v>
      </c>
    </row>
    <row r="78" spans="1:23" s="5" customFormat="1" ht="15.75" thickBot="1" x14ac:dyDescent="0.3">
      <c r="B78" s="231" t="s">
        <v>172</v>
      </c>
      <c r="C78" s="235">
        <f>C77/C75</f>
        <v>204.38199529312752</v>
      </c>
      <c r="D78" s="232" t="s">
        <v>168</v>
      </c>
      <c r="E78"/>
      <c r="F78"/>
      <c r="G78"/>
      <c r="H78"/>
      <c r="I78"/>
      <c r="J78"/>
      <c r="K78"/>
      <c r="L78"/>
      <c r="M78"/>
      <c r="N78">
        <v>79</v>
      </c>
      <c r="O78"/>
      <c r="P78"/>
      <c r="Q78"/>
      <c r="R78"/>
      <c r="S78"/>
      <c r="T78"/>
      <c r="U78">
        <v>88</v>
      </c>
    </row>
    <row r="79" spans="1:23" s="5" customFormat="1" x14ac:dyDescent="0.25">
      <c r="B79"/>
      <c r="C79"/>
      <c r="D79"/>
      <c r="E79"/>
      <c r="F79"/>
      <c r="G79"/>
      <c r="H79"/>
      <c r="I79"/>
      <c r="J79"/>
      <c r="K79"/>
      <c r="L79"/>
      <c r="M79"/>
      <c r="N79">
        <v>80</v>
      </c>
      <c r="O79"/>
      <c r="P79"/>
      <c r="Q79"/>
      <c r="R79"/>
      <c r="S79"/>
      <c r="T79"/>
      <c r="U79">
        <v>89</v>
      </c>
    </row>
    <row r="80" spans="1:23" s="5" customFormat="1" x14ac:dyDescent="0.25">
      <c r="B80"/>
      <c r="C80"/>
      <c r="D80"/>
      <c r="E80"/>
      <c r="F80"/>
      <c r="G80"/>
      <c r="H80"/>
      <c r="I80"/>
      <c r="J80"/>
      <c r="K80"/>
      <c r="L80"/>
      <c r="M80"/>
      <c r="N80">
        <v>82</v>
      </c>
      <c r="O80"/>
      <c r="P80"/>
      <c r="Q80"/>
      <c r="R80"/>
      <c r="S80"/>
      <c r="T80"/>
      <c r="U80">
        <v>91</v>
      </c>
    </row>
    <row r="81" spans="2:22" s="5" customFormat="1" x14ac:dyDescent="0.25">
      <c r="B81"/>
      <c r="C81"/>
      <c r="D81"/>
      <c r="E81"/>
      <c r="F81"/>
      <c r="G81"/>
      <c r="H81"/>
      <c r="I81"/>
      <c r="J81"/>
      <c r="K81"/>
      <c r="L81"/>
      <c r="M81"/>
      <c r="N81">
        <v>83</v>
      </c>
      <c r="O81"/>
      <c r="P81"/>
      <c r="Q81"/>
      <c r="R81"/>
      <c r="S81"/>
      <c r="T81"/>
      <c r="U81">
        <v>92</v>
      </c>
    </row>
    <row r="82" spans="2:22" s="5" customFormat="1" x14ac:dyDescent="0.25">
      <c r="B82"/>
      <c r="C82"/>
      <c r="D82"/>
      <c r="E82"/>
      <c r="F82"/>
      <c r="G82"/>
      <c r="H82"/>
      <c r="I82"/>
      <c r="J82"/>
      <c r="K82"/>
      <c r="L82"/>
      <c r="M82"/>
      <c r="N82">
        <v>84</v>
      </c>
      <c r="O82"/>
      <c r="P82"/>
      <c r="Q82"/>
      <c r="R82"/>
      <c r="S82"/>
      <c r="T82"/>
      <c r="U82">
        <v>93</v>
      </c>
    </row>
    <row r="83" spans="2:22" s="5" customFormat="1" x14ac:dyDescent="0.25">
      <c r="B83"/>
      <c r="C83"/>
      <c r="D83"/>
      <c r="E83"/>
      <c r="F83"/>
      <c r="G83"/>
      <c r="H83"/>
      <c r="I83"/>
      <c r="J83"/>
      <c r="K83"/>
      <c r="L83"/>
      <c r="M83"/>
      <c r="N83">
        <v>85</v>
      </c>
      <c r="O83"/>
      <c r="P83"/>
      <c r="Q83"/>
      <c r="R83"/>
      <c r="S83"/>
      <c r="T83"/>
      <c r="U83">
        <v>94</v>
      </c>
    </row>
    <row r="84" spans="2:22" x14ac:dyDescent="0.25">
      <c r="N84">
        <v>86</v>
      </c>
      <c r="U84">
        <v>95</v>
      </c>
      <c r="V84" s="5"/>
    </row>
    <row r="85" spans="2:22" s="5" customFormat="1" ht="12.75" customHeight="1" x14ac:dyDescent="0.25">
      <c r="B85"/>
      <c r="C85"/>
      <c r="D85"/>
      <c r="E85"/>
      <c r="F85"/>
      <c r="G85"/>
      <c r="H85"/>
      <c r="I85"/>
      <c r="J85"/>
      <c r="K85"/>
      <c r="L85"/>
      <c r="M85"/>
      <c r="N85">
        <v>87</v>
      </c>
      <c r="O85"/>
      <c r="P85"/>
      <c r="Q85"/>
      <c r="R85"/>
      <c r="S85"/>
      <c r="T85"/>
      <c r="U85">
        <v>96</v>
      </c>
    </row>
    <row r="86" spans="2:22" s="5" customFormat="1" ht="12.75" customHeight="1" x14ac:dyDescent="0.25">
      <c r="B86"/>
      <c r="C86"/>
      <c r="D86"/>
      <c r="E86"/>
      <c r="F86"/>
      <c r="G86"/>
      <c r="H86"/>
      <c r="I86"/>
      <c r="J86"/>
      <c r="K86"/>
      <c r="L86"/>
      <c r="M86"/>
      <c r="N86">
        <v>88</v>
      </c>
      <c r="O86"/>
      <c r="P86"/>
      <c r="Q86"/>
      <c r="R86"/>
      <c r="S86"/>
      <c r="T86"/>
      <c r="U86">
        <v>97</v>
      </c>
    </row>
    <row r="87" spans="2:22" s="5" customFormat="1" ht="12.75" customHeight="1" x14ac:dyDescent="0.25">
      <c r="B87"/>
      <c r="C87"/>
      <c r="D87"/>
      <c r="E87"/>
      <c r="F87"/>
      <c r="G87"/>
      <c r="H87"/>
      <c r="I87"/>
      <c r="J87"/>
      <c r="K87"/>
      <c r="L87"/>
      <c r="M87"/>
      <c r="N87">
        <v>89</v>
      </c>
      <c r="O87"/>
      <c r="P87"/>
      <c r="Q87"/>
      <c r="R87"/>
      <c r="S87"/>
      <c r="T87"/>
      <c r="U87">
        <v>98</v>
      </c>
    </row>
    <row r="88" spans="2:22" s="5" customFormat="1" ht="12.75" customHeight="1" x14ac:dyDescent="0.25">
      <c r="B88"/>
      <c r="C88"/>
      <c r="D88"/>
      <c r="E88"/>
      <c r="F88"/>
      <c r="G88"/>
      <c r="H88"/>
      <c r="I88"/>
      <c r="J88"/>
      <c r="K88"/>
      <c r="L88"/>
      <c r="M88"/>
      <c r="N88">
        <v>90</v>
      </c>
      <c r="O88"/>
      <c r="P88"/>
      <c r="Q88"/>
      <c r="R88"/>
      <c r="S88"/>
      <c r="T88"/>
      <c r="U88">
        <v>99</v>
      </c>
    </row>
    <row r="89" spans="2:22" s="5" customFormat="1" ht="12.75" customHeight="1" x14ac:dyDescent="0.25">
      <c r="B89"/>
      <c r="C89"/>
      <c r="D89"/>
      <c r="E89"/>
      <c r="F89"/>
      <c r="G89"/>
      <c r="H89"/>
      <c r="I89"/>
      <c r="J89"/>
      <c r="K89"/>
      <c r="L89"/>
      <c r="M89"/>
      <c r="N89">
        <v>91</v>
      </c>
      <c r="O89"/>
      <c r="P89"/>
      <c r="Q89"/>
      <c r="R89"/>
      <c r="S89"/>
      <c r="T89"/>
      <c r="U89">
        <v>100</v>
      </c>
      <c r="V89"/>
    </row>
    <row r="90" spans="2:22" s="5" customFormat="1" x14ac:dyDescent="0.25">
      <c r="B90"/>
      <c r="C90"/>
      <c r="D90"/>
      <c r="E90"/>
      <c r="F90"/>
      <c r="G90"/>
      <c r="H90"/>
      <c r="I90"/>
      <c r="J90"/>
      <c r="K90"/>
      <c r="L90"/>
      <c r="M90"/>
      <c r="N90">
        <v>92</v>
      </c>
      <c r="O90"/>
      <c r="P90"/>
      <c r="Q90"/>
      <c r="R90"/>
      <c r="S90"/>
      <c r="T90"/>
      <c r="U90">
        <v>101</v>
      </c>
    </row>
    <row r="91" spans="2:22" s="5" customFormat="1" ht="12.75" customHeight="1" x14ac:dyDescent="0.25">
      <c r="B91"/>
      <c r="C91"/>
      <c r="D91"/>
      <c r="E91"/>
      <c r="F91"/>
      <c r="G91"/>
      <c r="H91"/>
      <c r="I91"/>
      <c r="J91"/>
      <c r="K91"/>
      <c r="L91"/>
      <c r="M91"/>
      <c r="N91">
        <v>93</v>
      </c>
      <c r="O91"/>
      <c r="P91"/>
      <c r="Q91"/>
      <c r="R91"/>
      <c r="S91"/>
      <c r="T91"/>
      <c r="U91">
        <v>102</v>
      </c>
    </row>
    <row r="92" spans="2:22" s="5" customFormat="1" ht="12.75" customHeight="1" x14ac:dyDescent="0.25">
      <c r="B92"/>
      <c r="C92"/>
      <c r="D92"/>
      <c r="E92"/>
      <c r="F92"/>
      <c r="G92"/>
      <c r="H92"/>
      <c r="I92"/>
      <c r="J92"/>
      <c r="K92"/>
      <c r="L92"/>
      <c r="M92"/>
      <c r="N92">
        <v>94</v>
      </c>
      <c r="O92"/>
      <c r="P92"/>
      <c r="Q92"/>
      <c r="R92"/>
      <c r="S92"/>
      <c r="T92"/>
      <c r="U92">
        <v>103</v>
      </c>
    </row>
    <row r="93" spans="2:22" s="5" customFormat="1" ht="12.75" customHeight="1" x14ac:dyDescent="0.25">
      <c r="B93"/>
      <c r="C93"/>
      <c r="D93"/>
      <c r="E93"/>
      <c r="F93"/>
      <c r="G93"/>
      <c r="H93"/>
      <c r="I93"/>
      <c r="J93"/>
      <c r="K93"/>
      <c r="L93"/>
      <c r="M93"/>
      <c r="N93">
        <v>95</v>
      </c>
      <c r="O93"/>
      <c r="P93"/>
      <c r="Q93"/>
      <c r="R93"/>
      <c r="S93"/>
      <c r="T93"/>
      <c r="U93">
        <v>104</v>
      </c>
    </row>
    <row r="94" spans="2:22" s="5" customFormat="1" ht="12.75" customHeight="1" x14ac:dyDescent="0.25">
      <c r="B94"/>
      <c r="C94"/>
      <c r="D94"/>
      <c r="E94"/>
      <c r="F94"/>
      <c r="G94"/>
      <c r="H94"/>
      <c r="I94"/>
      <c r="J94"/>
      <c r="K94"/>
      <c r="L94"/>
      <c r="M94"/>
      <c r="N94">
        <v>96</v>
      </c>
      <c r="O94"/>
      <c r="P94"/>
      <c r="Q94"/>
      <c r="R94"/>
      <c r="S94"/>
      <c r="T94"/>
      <c r="U94">
        <v>105</v>
      </c>
    </row>
    <row r="95" spans="2:22" s="5" customFormat="1" ht="12.75" customHeight="1" x14ac:dyDescent="0.25">
      <c r="B95"/>
      <c r="C95"/>
      <c r="D95"/>
      <c r="E95"/>
      <c r="F95"/>
      <c r="G95"/>
      <c r="H95"/>
      <c r="I95"/>
      <c r="J95"/>
      <c r="K95"/>
      <c r="L95"/>
      <c r="M95"/>
      <c r="N95">
        <v>97</v>
      </c>
      <c r="O95"/>
      <c r="P95"/>
      <c r="Q95"/>
      <c r="R95"/>
      <c r="S95"/>
      <c r="T95"/>
      <c r="U95">
        <v>106</v>
      </c>
    </row>
    <row r="96" spans="2:22" s="5" customFormat="1" ht="12.75" customHeight="1" x14ac:dyDescent="0.25">
      <c r="B96"/>
      <c r="C96"/>
      <c r="D96"/>
      <c r="E96"/>
      <c r="F96"/>
      <c r="G96"/>
      <c r="H96"/>
      <c r="I96"/>
      <c r="J96"/>
      <c r="K96"/>
      <c r="L96"/>
      <c r="M96"/>
      <c r="N96">
        <v>98</v>
      </c>
      <c r="O96"/>
      <c r="P96"/>
      <c r="Q96"/>
      <c r="R96"/>
      <c r="S96"/>
      <c r="T96"/>
      <c r="U96">
        <v>107</v>
      </c>
    </row>
    <row r="97" spans="2:22" s="5" customFormat="1" ht="12.75" customHeight="1" x14ac:dyDescent="0.25">
      <c r="B97"/>
      <c r="C97"/>
      <c r="D97"/>
      <c r="E97"/>
      <c r="F97"/>
      <c r="G97"/>
      <c r="H97"/>
      <c r="I97"/>
      <c r="J97"/>
      <c r="K97"/>
      <c r="L97"/>
      <c r="M97"/>
      <c r="N97">
        <v>99</v>
      </c>
      <c r="O97"/>
      <c r="P97"/>
      <c r="Q97"/>
      <c r="R97"/>
      <c r="S97"/>
      <c r="T97"/>
      <c r="U97">
        <v>108</v>
      </c>
    </row>
    <row r="98" spans="2:22" s="5" customFormat="1" ht="12.75" customHeight="1" x14ac:dyDescent="0.25">
      <c r="B98"/>
      <c r="C98"/>
      <c r="D98"/>
      <c r="E98"/>
      <c r="F98"/>
      <c r="G98"/>
      <c r="H98"/>
      <c r="I98"/>
      <c r="J98"/>
      <c r="K98"/>
      <c r="L98"/>
      <c r="M98"/>
      <c r="N98">
        <v>100</v>
      </c>
      <c r="O98"/>
      <c r="P98"/>
      <c r="Q98"/>
      <c r="R98"/>
      <c r="S98"/>
      <c r="T98"/>
      <c r="U98">
        <v>109</v>
      </c>
    </row>
    <row r="99" spans="2:22" s="5" customFormat="1" ht="12.75" customHeight="1" x14ac:dyDescent="0.25">
      <c r="B99"/>
      <c r="C99"/>
      <c r="D99"/>
      <c r="E99"/>
      <c r="F99"/>
      <c r="G99"/>
      <c r="H99"/>
      <c r="I99"/>
      <c r="J99"/>
      <c r="K99"/>
      <c r="L99"/>
      <c r="M99"/>
      <c r="N99">
        <v>101</v>
      </c>
      <c r="O99"/>
      <c r="P99"/>
      <c r="Q99"/>
      <c r="R99"/>
      <c r="S99"/>
      <c r="T99"/>
      <c r="U99">
        <v>110</v>
      </c>
    </row>
    <row r="100" spans="2:22" s="5" customFormat="1" ht="13.5" customHeight="1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>
        <v>102</v>
      </c>
      <c r="O100"/>
      <c r="P100"/>
      <c r="Q100"/>
      <c r="R100"/>
      <c r="S100"/>
      <c r="T100"/>
      <c r="U100">
        <v>111</v>
      </c>
    </row>
    <row r="101" spans="2:22" s="5" customFormat="1" ht="15" customHeight="1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>
        <v>103</v>
      </c>
      <c r="O101"/>
      <c r="P101"/>
      <c r="Q101"/>
      <c r="R101"/>
      <c r="S101"/>
      <c r="T101"/>
      <c r="U101">
        <v>112</v>
      </c>
    </row>
    <row r="102" spans="2:22" x14ac:dyDescent="0.25">
      <c r="N102">
        <v>104</v>
      </c>
      <c r="U102">
        <v>113</v>
      </c>
      <c r="V102" s="5"/>
    </row>
    <row r="103" spans="2:22" x14ac:dyDescent="0.25">
      <c r="N103">
        <v>105</v>
      </c>
      <c r="U103">
        <v>114</v>
      </c>
      <c r="V103" s="5"/>
    </row>
    <row r="104" spans="2:22" x14ac:dyDescent="0.25">
      <c r="N104">
        <v>106</v>
      </c>
      <c r="U104">
        <v>115</v>
      </c>
      <c r="V104" s="5"/>
    </row>
    <row r="105" spans="2:22" x14ac:dyDescent="0.25">
      <c r="N105">
        <v>107</v>
      </c>
      <c r="U105">
        <v>116</v>
      </c>
      <c r="V105" s="5"/>
    </row>
    <row r="106" spans="2:22" x14ac:dyDescent="0.25">
      <c r="N106">
        <v>108</v>
      </c>
      <c r="U106">
        <v>117</v>
      </c>
      <c r="V106" s="5"/>
    </row>
    <row r="107" spans="2:22" x14ac:dyDescent="0.25">
      <c r="N107">
        <v>109</v>
      </c>
      <c r="U107">
        <v>118</v>
      </c>
    </row>
    <row r="108" spans="2:22" x14ac:dyDescent="0.25">
      <c r="N108">
        <v>110</v>
      </c>
      <c r="U108">
        <v>119</v>
      </c>
    </row>
    <row r="109" spans="2:22" x14ac:dyDescent="0.25">
      <c r="N109">
        <v>111</v>
      </c>
      <c r="U109">
        <v>120</v>
      </c>
    </row>
    <row r="110" spans="2:22" x14ac:dyDescent="0.25">
      <c r="N110">
        <v>112</v>
      </c>
      <c r="U110">
        <v>121</v>
      </c>
    </row>
    <row r="111" spans="2:22" x14ac:dyDescent="0.25">
      <c r="N111">
        <v>113</v>
      </c>
      <c r="U111">
        <v>122</v>
      </c>
    </row>
    <row r="112" spans="2:22" x14ac:dyDescent="0.25">
      <c r="N112">
        <v>114</v>
      </c>
      <c r="U112">
        <v>123</v>
      </c>
    </row>
    <row r="113" spans="14:21" x14ac:dyDescent="0.25">
      <c r="N113">
        <v>115</v>
      </c>
      <c r="U113">
        <v>124</v>
      </c>
    </row>
    <row r="114" spans="14:21" x14ac:dyDescent="0.25">
      <c r="N114">
        <v>116</v>
      </c>
      <c r="U114">
        <v>125</v>
      </c>
    </row>
    <row r="115" spans="14:21" x14ac:dyDescent="0.25">
      <c r="N115">
        <v>117</v>
      </c>
      <c r="U115">
        <v>126</v>
      </c>
    </row>
    <row r="116" spans="14:21" x14ac:dyDescent="0.25">
      <c r="N116">
        <v>118</v>
      </c>
      <c r="U116">
        <v>127</v>
      </c>
    </row>
    <row r="117" spans="14:21" ht="15" customHeight="1" x14ac:dyDescent="0.25">
      <c r="N117">
        <v>119</v>
      </c>
      <c r="U117">
        <v>128</v>
      </c>
    </row>
    <row r="118" spans="14:21" x14ac:dyDescent="0.25">
      <c r="N118">
        <v>120</v>
      </c>
      <c r="U118">
        <v>129</v>
      </c>
    </row>
    <row r="119" spans="14:21" x14ac:dyDescent="0.25">
      <c r="N119">
        <v>121</v>
      </c>
      <c r="U119">
        <v>130</v>
      </c>
    </row>
    <row r="120" spans="14:21" x14ac:dyDescent="0.25">
      <c r="N120">
        <v>122</v>
      </c>
      <c r="U120">
        <v>131</v>
      </c>
    </row>
    <row r="121" spans="14:21" x14ac:dyDescent="0.25">
      <c r="N121">
        <v>123</v>
      </c>
      <c r="U121">
        <v>132</v>
      </c>
    </row>
    <row r="122" spans="14:21" x14ac:dyDescent="0.25">
      <c r="N122">
        <v>124</v>
      </c>
      <c r="U122">
        <v>133</v>
      </c>
    </row>
    <row r="123" spans="14:21" x14ac:dyDescent="0.25">
      <c r="N123">
        <v>125</v>
      </c>
      <c r="U123">
        <v>134</v>
      </c>
    </row>
    <row r="124" spans="14:21" x14ac:dyDescent="0.25">
      <c r="N124">
        <v>126</v>
      </c>
      <c r="U124">
        <v>135</v>
      </c>
    </row>
    <row r="125" spans="14:21" x14ac:dyDescent="0.25">
      <c r="N125">
        <v>127</v>
      </c>
      <c r="U125">
        <v>136</v>
      </c>
    </row>
    <row r="126" spans="14:21" x14ac:dyDescent="0.25">
      <c r="N126">
        <v>128</v>
      </c>
      <c r="U126">
        <v>137</v>
      </c>
    </row>
    <row r="127" spans="14:21" x14ac:dyDescent="0.25">
      <c r="N127">
        <v>129</v>
      </c>
      <c r="U127">
        <v>138</v>
      </c>
    </row>
    <row r="128" spans="14:21" x14ac:dyDescent="0.25">
      <c r="N128">
        <v>130</v>
      </c>
      <c r="U128">
        <v>139</v>
      </c>
    </row>
    <row r="129" spans="14:21" x14ac:dyDescent="0.25">
      <c r="N129">
        <v>131</v>
      </c>
      <c r="U129">
        <v>140</v>
      </c>
    </row>
    <row r="130" spans="14:21" x14ac:dyDescent="0.25">
      <c r="N130">
        <v>132</v>
      </c>
      <c r="U130">
        <v>141</v>
      </c>
    </row>
    <row r="131" spans="14:21" x14ac:dyDescent="0.25">
      <c r="N131">
        <v>133</v>
      </c>
      <c r="U131">
        <v>142</v>
      </c>
    </row>
    <row r="132" spans="14:21" x14ac:dyDescent="0.25">
      <c r="N132">
        <v>134</v>
      </c>
      <c r="U132">
        <v>143</v>
      </c>
    </row>
    <row r="133" spans="14:21" ht="15" customHeight="1" x14ac:dyDescent="0.25">
      <c r="N133">
        <v>135</v>
      </c>
      <c r="U133">
        <v>144</v>
      </c>
    </row>
    <row r="134" spans="14:21" x14ac:dyDescent="0.25">
      <c r="N134">
        <v>136</v>
      </c>
      <c r="U134">
        <v>145</v>
      </c>
    </row>
    <row r="135" spans="14:21" x14ac:dyDescent="0.25">
      <c r="N135">
        <v>137</v>
      </c>
      <c r="U135">
        <v>146</v>
      </c>
    </row>
    <row r="136" spans="14:21" x14ac:dyDescent="0.25">
      <c r="N136">
        <v>138</v>
      </c>
      <c r="U136">
        <v>147</v>
      </c>
    </row>
    <row r="137" spans="14:21" x14ac:dyDescent="0.25">
      <c r="N137">
        <v>139</v>
      </c>
      <c r="U137">
        <v>148</v>
      </c>
    </row>
    <row r="138" spans="14:21" x14ac:dyDescent="0.25">
      <c r="N138">
        <v>140</v>
      </c>
      <c r="U138">
        <v>149</v>
      </c>
    </row>
    <row r="139" spans="14:21" x14ac:dyDescent="0.25">
      <c r="N139">
        <v>141</v>
      </c>
      <c r="U139">
        <v>150</v>
      </c>
    </row>
    <row r="140" spans="14:21" x14ac:dyDescent="0.25">
      <c r="N140">
        <v>142</v>
      </c>
      <c r="U140">
        <v>151</v>
      </c>
    </row>
    <row r="141" spans="14:21" x14ac:dyDescent="0.25">
      <c r="N141">
        <v>143</v>
      </c>
      <c r="U141">
        <v>152</v>
      </c>
    </row>
    <row r="142" spans="14:21" x14ac:dyDescent="0.25">
      <c r="N142">
        <v>144</v>
      </c>
      <c r="U142">
        <v>153</v>
      </c>
    </row>
    <row r="143" spans="14:21" x14ac:dyDescent="0.25">
      <c r="N143">
        <v>145</v>
      </c>
      <c r="U143">
        <v>154</v>
      </c>
    </row>
    <row r="144" spans="14:21" x14ac:dyDescent="0.25">
      <c r="N144">
        <v>146</v>
      </c>
      <c r="U144">
        <v>155</v>
      </c>
    </row>
    <row r="145" spans="14:21" x14ac:dyDescent="0.25">
      <c r="N145">
        <v>147</v>
      </c>
      <c r="U145">
        <v>156</v>
      </c>
    </row>
    <row r="146" spans="14:21" x14ac:dyDescent="0.25">
      <c r="N146">
        <v>148</v>
      </c>
      <c r="U146">
        <v>157</v>
      </c>
    </row>
    <row r="147" spans="14:21" x14ac:dyDescent="0.25">
      <c r="N147">
        <v>149</v>
      </c>
      <c r="U147">
        <v>158</v>
      </c>
    </row>
    <row r="148" spans="14:21" x14ac:dyDescent="0.25">
      <c r="N148">
        <v>150</v>
      </c>
      <c r="U148">
        <v>159</v>
      </c>
    </row>
    <row r="149" spans="14:21" x14ac:dyDescent="0.25">
      <c r="N149">
        <v>151</v>
      </c>
      <c r="U149">
        <v>160</v>
      </c>
    </row>
    <row r="150" spans="14:21" x14ac:dyDescent="0.25">
      <c r="N150">
        <v>152</v>
      </c>
      <c r="U150">
        <v>161</v>
      </c>
    </row>
    <row r="151" spans="14:21" x14ac:dyDescent="0.25">
      <c r="N151">
        <v>153</v>
      </c>
      <c r="U151">
        <v>162</v>
      </c>
    </row>
    <row r="152" spans="14:21" x14ac:dyDescent="0.25">
      <c r="N152">
        <v>154</v>
      </c>
      <c r="U152">
        <v>163</v>
      </c>
    </row>
    <row r="153" spans="14:21" x14ac:dyDescent="0.25">
      <c r="N153">
        <v>155</v>
      </c>
      <c r="U153">
        <v>164</v>
      </c>
    </row>
    <row r="154" spans="14:21" x14ac:dyDescent="0.25">
      <c r="N154">
        <v>156</v>
      </c>
      <c r="U154">
        <v>165</v>
      </c>
    </row>
    <row r="155" spans="14:21" x14ac:dyDescent="0.25">
      <c r="N155">
        <v>157</v>
      </c>
      <c r="U155">
        <v>166</v>
      </c>
    </row>
    <row r="156" spans="14:21" x14ac:dyDescent="0.25">
      <c r="N156">
        <v>158</v>
      </c>
      <c r="U156">
        <v>167</v>
      </c>
    </row>
    <row r="157" spans="14:21" x14ac:dyDescent="0.25">
      <c r="N157">
        <v>159</v>
      </c>
      <c r="U157">
        <v>168</v>
      </c>
    </row>
    <row r="158" spans="14:21" x14ac:dyDescent="0.25">
      <c r="N158">
        <v>160</v>
      </c>
      <c r="U158">
        <v>169</v>
      </c>
    </row>
    <row r="159" spans="14:21" x14ac:dyDescent="0.25">
      <c r="N159">
        <v>161</v>
      </c>
      <c r="U159">
        <v>170</v>
      </c>
    </row>
    <row r="160" spans="14:21" x14ac:dyDescent="0.25">
      <c r="N160">
        <v>162</v>
      </c>
      <c r="U160">
        <v>171</v>
      </c>
    </row>
    <row r="161" spans="14:21" x14ac:dyDescent="0.25">
      <c r="N161">
        <v>163</v>
      </c>
      <c r="U161">
        <v>172</v>
      </c>
    </row>
    <row r="162" spans="14:21" x14ac:dyDescent="0.25">
      <c r="N162">
        <v>164</v>
      </c>
      <c r="U162">
        <v>173</v>
      </c>
    </row>
    <row r="163" spans="14:21" x14ac:dyDescent="0.25">
      <c r="N163">
        <v>165</v>
      </c>
      <c r="U163">
        <v>174</v>
      </c>
    </row>
    <row r="164" spans="14:21" x14ac:dyDescent="0.25">
      <c r="N164">
        <v>166</v>
      </c>
      <c r="U164">
        <v>175</v>
      </c>
    </row>
    <row r="165" spans="14:21" x14ac:dyDescent="0.25">
      <c r="N165">
        <v>167</v>
      </c>
      <c r="U165">
        <v>176</v>
      </c>
    </row>
    <row r="166" spans="14:21" x14ac:dyDescent="0.25">
      <c r="N166">
        <v>168</v>
      </c>
      <c r="U166">
        <v>177</v>
      </c>
    </row>
    <row r="167" spans="14:21" x14ac:dyDescent="0.25">
      <c r="N167">
        <v>169</v>
      </c>
      <c r="U167">
        <v>178</v>
      </c>
    </row>
    <row r="168" spans="14:21" x14ac:dyDescent="0.25">
      <c r="N168">
        <v>170</v>
      </c>
      <c r="U168">
        <v>179</v>
      </c>
    </row>
    <row r="169" spans="14:21" x14ac:dyDescent="0.25">
      <c r="N169">
        <v>171</v>
      </c>
      <c r="U169">
        <v>180</v>
      </c>
    </row>
    <row r="170" spans="14:21" x14ac:dyDescent="0.25">
      <c r="N170">
        <v>172</v>
      </c>
      <c r="U170">
        <v>181</v>
      </c>
    </row>
    <row r="171" spans="14:21" x14ac:dyDescent="0.25">
      <c r="N171">
        <v>173</v>
      </c>
      <c r="U171">
        <v>182</v>
      </c>
    </row>
    <row r="172" spans="14:21" x14ac:dyDescent="0.25">
      <c r="N172">
        <v>174</v>
      </c>
      <c r="U172">
        <v>183</v>
      </c>
    </row>
    <row r="173" spans="14:21" x14ac:dyDescent="0.25">
      <c r="N173">
        <v>175</v>
      </c>
      <c r="U173">
        <v>184</v>
      </c>
    </row>
    <row r="174" spans="14:21" x14ac:dyDescent="0.25">
      <c r="N174">
        <v>176</v>
      </c>
      <c r="U174">
        <v>185</v>
      </c>
    </row>
    <row r="175" spans="14:21" x14ac:dyDescent="0.25">
      <c r="N175">
        <v>177</v>
      </c>
      <c r="U175">
        <v>186</v>
      </c>
    </row>
    <row r="176" spans="14:21" x14ac:dyDescent="0.25">
      <c r="N176">
        <v>178</v>
      </c>
      <c r="U176">
        <v>187</v>
      </c>
    </row>
    <row r="177" spans="14:21" x14ac:dyDescent="0.25">
      <c r="N177">
        <v>179</v>
      </c>
      <c r="U177">
        <v>188</v>
      </c>
    </row>
    <row r="178" spans="14:21" x14ac:dyDescent="0.25">
      <c r="N178">
        <v>180</v>
      </c>
      <c r="U178">
        <v>189</v>
      </c>
    </row>
    <row r="179" spans="14:21" x14ac:dyDescent="0.25">
      <c r="N179">
        <v>181</v>
      </c>
      <c r="U179">
        <v>190</v>
      </c>
    </row>
    <row r="180" spans="14:21" x14ac:dyDescent="0.25">
      <c r="N180">
        <v>182</v>
      </c>
      <c r="U180">
        <v>191</v>
      </c>
    </row>
    <row r="181" spans="14:21" x14ac:dyDescent="0.25">
      <c r="N181">
        <v>183</v>
      </c>
      <c r="U181">
        <v>192</v>
      </c>
    </row>
    <row r="182" spans="14:21" x14ac:dyDescent="0.25">
      <c r="N182">
        <v>184</v>
      </c>
      <c r="U182">
        <v>193</v>
      </c>
    </row>
    <row r="183" spans="14:21" x14ac:dyDescent="0.25">
      <c r="N183">
        <v>185</v>
      </c>
      <c r="U183">
        <v>194</v>
      </c>
    </row>
    <row r="184" spans="14:21" x14ac:dyDescent="0.25">
      <c r="N184">
        <v>186</v>
      </c>
      <c r="U184">
        <v>195</v>
      </c>
    </row>
    <row r="185" spans="14:21" x14ac:dyDescent="0.25">
      <c r="N185">
        <v>187</v>
      </c>
      <c r="U185">
        <v>196</v>
      </c>
    </row>
    <row r="186" spans="14:21" x14ac:dyDescent="0.25">
      <c r="N186">
        <v>188</v>
      </c>
      <c r="U186">
        <v>197</v>
      </c>
    </row>
    <row r="187" spans="14:21" x14ac:dyDescent="0.25">
      <c r="N187">
        <v>189</v>
      </c>
      <c r="U187">
        <v>198</v>
      </c>
    </row>
    <row r="188" spans="14:21" x14ac:dyDescent="0.25">
      <c r="N188">
        <v>190</v>
      </c>
      <c r="U188">
        <v>199</v>
      </c>
    </row>
    <row r="189" spans="14:21" x14ac:dyDescent="0.25">
      <c r="N189">
        <v>191</v>
      </c>
      <c r="U189">
        <v>200</v>
      </c>
    </row>
    <row r="190" spans="14:21" x14ac:dyDescent="0.25">
      <c r="N190">
        <v>192</v>
      </c>
      <c r="U190">
        <v>201</v>
      </c>
    </row>
    <row r="191" spans="14:21" x14ac:dyDescent="0.25">
      <c r="N191">
        <v>193</v>
      </c>
      <c r="U191">
        <v>202</v>
      </c>
    </row>
    <row r="192" spans="14:21" x14ac:dyDescent="0.25">
      <c r="N192">
        <v>194</v>
      </c>
      <c r="U192">
        <v>203</v>
      </c>
    </row>
    <row r="193" spans="14:21" x14ac:dyDescent="0.25">
      <c r="N193">
        <v>195</v>
      </c>
      <c r="U193">
        <v>204</v>
      </c>
    </row>
    <row r="194" spans="14:21" x14ac:dyDescent="0.25">
      <c r="N194">
        <v>196</v>
      </c>
      <c r="U194">
        <v>205</v>
      </c>
    </row>
    <row r="195" spans="14:21" x14ac:dyDescent="0.25">
      <c r="N195">
        <v>197</v>
      </c>
      <c r="U195">
        <v>206</v>
      </c>
    </row>
    <row r="196" spans="14:21" x14ac:dyDescent="0.25">
      <c r="N196">
        <v>198</v>
      </c>
      <c r="U196">
        <v>207</v>
      </c>
    </row>
    <row r="197" spans="14:21" x14ac:dyDescent="0.25">
      <c r="N197">
        <v>199</v>
      </c>
      <c r="U197">
        <v>208</v>
      </c>
    </row>
    <row r="198" spans="14:21" x14ac:dyDescent="0.25">
      <c r="N198">
        <v>200</v>
      </c>
      <c r="U198">
        <v>209</v>
      </c>
    </row>
    <row r="199" spans="14:21" x14ac:dyDescent="0.25">
      <c r="N199">
        <v>201</v>
      </c>
      <c r="U199">
        <v>210</v>
      </c>
    </row>
    <row r="200" spans="14:21" x14ac:dyDescent="0.25">
      <c r="N200">
        <v>202</v>
      </c>
      <c r="U200">
        <v>211</v>
      </c>
    </row>
    <row r="201" spans="14:21" x14ac:dyDescent="0.25">
      <c r="N201">
        <v>203</v>
      </c>
      <c r="U201">
        <v>212</v>
      </c>
    </row>
    <row r="202" spans="14:21" x14ac:dyDescent="0.25">
      <c r="N202">
        <v>204</v>
      </c>
      <c r="U202">
        <v>213</v>
      </c>
    </row>
    <row r="203" spans="14:21" x14ac:dyDescent="0.25">
      <c r="N203">
        <v>205</v>
      </c>
      <c r="U203">
        <v>214</v>
      </c>
    </row>
    <row r="204" spans="14:21" x14ac:dyDescent="0.25">
      <c r="N204">
        <v>206</v>
      </c>
      <c r="U204">
        <v>215</v>
      </c>
    </row>
    <row r="205" spans="14:21" x14ac:dyDescent="0.25">
      <c r="N205">
        <v>207</v>
      </c>
      <c r="U205">
        <v>216</v>
      </c>
    </row>
    <row r="206" spans="14:21" x14ac:dyDescent="0.25">
      <c r="N206">
        <v>208</v>
      </c>
      <c r="U206">
        <v>217</v>
      </c>
    </row>
    <row r="207" spans="14:21" x14ac:dyDescent="0.25">
      <c r="N207">
        <v>209</v>
      </c>
      <c r="U207">
        <v>218</v>
      </c>
    </row>
    <row r="208" spans="14:21" x14ac:dyDescent="0.25">
      <c r="N208">
        <v>210</v>
      </c>
      <c r="U208">
        <v>219</v>
      </c>
    </row>
    <row r="209" spans="14:21" x14ac:dyDescent="0.25">
      <c r="N209">
        <v>211</v>
      </c>
      <c r="U209">
        <v>220</v>
      </c>
    </row>
    <row r="210" spans="14:21" x14ac:dyDescent="0.25">
      <c r="N210">
        <v>212</v>
      </c>
      <c r="U210">
        <v>221</v>
      </c>
    </row>
    <row r="211" spans="14:21" x14ac:dyDescent="0.25">
      <c r="N211">
        <v>213</v>
      </c>
      <c r="U211">
        <v>222</v>
      </c>
    </row>
    <row r="212" spans="14:21" x14ac:dyDescent="0.25">
      <c r="N212">
        <v>214</v>
      </c>
      <c r="U212">
        <v>223</v>
      </c>
    </row>
    <row r="213" spans="14:21" x14ac:dyDescent="0.25">
      <c r="N213">
        <v>215</v>
      </c>
      <c r="U213">
        <v>224</v>
      </c>
    </row>
    <row r="214" spans="14:21" x14ac:dyDescent="0.25">
      <c r="N214">
        <v>216</v>
      </c>
      <c r="U214">
        <v>225</v>
      </c>
    </row>
    <row r="215" spans="14:21" x14ac:dyDescent="0.25">
      <c r="N215">
        <v>217</v>
      </c>
      <c r="U215">
        <v>226</v>
      </c>
    </row>
    <row r="216" spans="14:21" x14ac:dyDescent="0.25">
      <c r="N216">
        <v>218</v>
      </c>
      <c r="U216">
        <v>227</v>
      </c>
    </row>
    <row r="217" spans="14:21" x14ac:dyDescent="0.25">
      <c r="N217">
        <v>219</v>
      </c>
      <c r="U217">
        <v>228</v>
      </c>
    </row>
    <row r="218" spans="14:21" x14ac:dyDescent="0.25">
      <c r="N218">
        <v>220</v>
      </c>
      <c r="U218">
        <v>229</v>
      </c>
    </row>
    <row r="219" spans="14:21" x14ac:dyDescent="0.25">
      <c r="N219">
        <v>221</v>
      </c>
      <c r="U219">
        <v>230</v>
      </c>
    </row>
    <row r="220" spans="14:21" x14ac:dyDescent="0.25">
      <c r="N220">
        <v>222</v>
      </c>
      <c r="U220">
        <v>231</v>
      </c>
    </row>
    <row r="221" spans="14:21" x14ac:dyDescent="0.25">
      <c r="N221">
        <v>223</v>
      </c>
      <c r="U221">
        <v>232</v>
      </c>
    </row>
    <row r="222" spans="14:21" x14ac:dyDescent="0.25">
      <c r="N222">
        <v>224</v>
      </c>
      <c r="U222">
        <v>233</v>
      </c>
    </row>
    <row r="223" spans="14:21" x14ac:dyDescent="0.25">
      <c r="N223">
        <v>225</v>
      </c>
      <c r="U223">
        <v>234</v>
      </c>
    </row>
    <row r="224" spans="14:21" x14ac:dyDescent="0.25">
      <c r="N224">
        <v>226</v>
      </c>
      <c r="U224">
        <v>235</v>
      </c>
    </row>
    <row r="225" spans="14:21" x14ac:dyDescent="0.25">
      <c r="N225">
        <v>227</v>
      </c>
      <c r="U225">
        <v>236</v>
      </c>
    </row>
    <row r="226" spans="14:21" x14ac:dyDescent="0.25">
      <c r="N226">
        <v>228</v>
      </c>
      <c r="U226">
        <v>237</v>
      </c>
    </row>
    <row r="227" spans="14:21" x14ac:dyDescent="0.25">
      <c r="N227">
        <v>229</v>
      </c>
      <c r="U227">
        <v>238</v>
      </c>
    </row>
    <row r="228" spans="14:21" x14ac:dyDescent="0.25">
      <c r="N228">
        <v>230</v>
      </c>
      <c r="U228">
        <v>239</v>
      </c>
    </row>
    <row r="229" spans="14:21" x14ac:dyDescent="0.25">
      <c r="N229">
        <v>231</v>
      </c>
      <c r="U229">
        <v>240</v>
      </c>
    </row>
    <row r="230" spans="14:21" x14ac:dyDescent="0.25">
      <c r="N230">
        <v>232</v>
      </c>
      <c r="U230">
        <v>241</v>
      </c>
    </row>
    <row r="231" spans="14:21" x14ac:dyDescent="0.25">
      <c r="N231">
        <v>233</v>
      </c>
      <c r="U231">
        <v>242</v>
      </c>
    </row>
    <row r="232" spans="14:21" x14ac:dyDescent="0.25">
      <c r="N232">
        <v>234</v>
      </c>
      <c r="U232">
        <v>243</v>
      </c>
    </row>
    <row r="233" spans="14:21" x14ac:dyDescent="0.25">
      <c r="N233">
        <v>235</v>
      </c>
      <c r="U233">
        <v>244</v>
      </c>
    </row>
    <row r="234" spans="14:21" x14ac:dyDescent="0.25">
      <c r="N234">
        <v>236</v>
      </c>
      <c r="U234">
        <v>245</v>
      </c>
    </row>
    <row r="235" spans="14:21" x14ac:dyDescent="0.25">
      <c r="N235">
        <v>237</v>
      </c>
      <c r="U235">
        <v>246</v>
      </c>
    </row>
    <row r="236" spans="14:21" x14ac:dyDescent="0.25">
      <c r="N236">
        <v>238</v>
      </c>
      <c r="U236">
        <v>247</v>
      </c>
    </row>
    <row r="237" spans="14:21" x14ac:dyDescent="0.25">
      <c r="N237">
        <v>239</v>
      </c>
      <c r="U237">
        <v>248</v>
      </c>
    </row>
    <row r="238" spans="14:21" x14ac:dyDescent="0.25">
      <c r="N238">
        <v>240</v>
      </c>
      <c r="U238">
        <v>249</v>
      </c>
    </row>
    <row r="239" spans="14:21" x14ac:dyDescent="0.25">
      <c r="N239">
        <v>241</v>
      </c>
      <c r="U239">
        <v>250</v>
      </c>
    </row>
    <row r="240" spans="14:21" x14ac:dyDescent="0.25">
      <c r="N240">
        <v>242</v>
      </c>
      <c r="U240">
        <v>251</v>
      </c>
    </row>
    <row r="241" spans="14:21" x14ac:dyDescent="0.25">
      <c r="N241">
        <v>243</v>
      </c>
      <c r="U241">
        <v>252</v>
      </c>
    </row>
    <row r="242" spans="14:21" x14ac:dyDescent="0.25">
      <c r="N242">
        <v>244</v>
      </c>
      <c r="U242">
        <v>253</v>
      </c>
    </row>
    <row r="243" spans="14:21" x14ac:dyDescent="0.25">
      <c r="N243">
        <v>245</v>
      </c>
      <c r="U243">
        <v>254</v>
      </c>
    </row>
    <row r="244" spans="14:21" x14ac:dyDescent="0.25">
      <c r="N244">
        <v>246</v>
      </c>
      <c r="U244">
        <v>255</v>
      </c>
    </row>
    <row r="245" spans="14:21" x14ac:dyDescent="0.25">
      <c r="N245">
        <v>247</v>
      </c>
      <c r="U245">
        <v>256</v>
      </c>
    </row>
    <row r="246" spans="14:21" x14ac:dyDescent="0.25">
      <c r="N246">
        <v>248</v>
      </c>
      <c r="U246">
        <v>257</v>
      </c>
    </row>
    <row r="247" spans="14:21" x14ac:dyDescent="0.25">
      <c r="N247">
        <v>249</v>
      </c>
      <c r="U247">
        <v>258</v>
      </c>
    </row>
    <row r="248" spans="14:21" x14ac:dyDescent="0.25">
      <c r="N248">
        <v>250</v>
      </c>
      <c r="U248">
        <v>259</v>
      </c>
    </row>
    <row r="249" spans="14:21" x14ac:dyDescent="0.25">
      <c r="N249">
        <v>251</v>
      </c>
      <c r="U249">
        <v>260</v>
      </c>
    </row>
    <row r="250" spans="14:21" x14ac:dyDescent="0.25">
      <c r="N250">
        <v>252</v>
      </c>
      <c r="U250">
        <v>261</v>
      </c>
    </row>
    <row r="251" spans="14:21" x14ac:dyDescent="0.25">
      <c r="N251">
        <v>253</v>
      </c>
      <c r="U251">
        <v>262</v>
      </c>
    </row>
    <row r="252" spans="14:21" x14ac:dyDescent="0.25">
      <c r="N252">
        <v>254</v>
      </c>
      <c r="U252">
        <v>263</v>
      </c>
    </row>
    <row r="253" spans="14:21" x14ac:dyDescent="0.25">
      <c r="N253">
        <v>255</v>
      </c>
      <c r="U253">
        <v>264</v>
      </c>
    </row>
    <row r="254" spans="14:21" x14ac:dyDescent="0.25">
      <c r="N254">
        <v>256</v>
      </c>
      <c r="U254">
        <v>265</v>
      </c>
    </row>
    <row r="255" spans="14:21" x14ac:dyDescent="0.25">
      <c r="N255">
        <v>257</v>
      </c>
      <c r="U255">
        <v>266</v>
      </c>
    </row>
    <row r="256" spans="14:21" x14ac:dyDescent="0.25">
      <c r="N256">
        <v>258</v>
      </c>
      <c r="U256">
        <v>267</v>
      </c>
    </row>
    <row r="257" spans="14:21" x14ac:dyDescent="0.25">
      <c r="N257">
        <v>259</v>
      </c>
      <c r="U257">
        <v>268</v>
      </c>
    </row>
    <row r="258" spans="14:21" x14ac:dyDescent="0.25">
      <c r="N258">
        <v>260</v>
      </c>
      <c r="U258">
        <v>269</v>
      </c>
    </row>
    <row r="259" spans="14:21" x14ac:dyDescent="0.25">
      <c r="N259">
        <v>261</v>
      </c>
      <c r="U259">
        <v>270</v>
      </c>
    </row>
    <row r="260" spans="14:21" x14ac:dyDescent="0.25">
      <c r="N260">
        <v>262</v>
      </c>
      <c r="U260">
        <v>271</v>
      </c>
    </row>
    <row r="261" spans="14:21" x14ac:dyDescent="0.25">
      <c r="N261">
        <v>263</v>
      </c>
      <c r="U261">
        <v>272</v>
      </c>
    </row>
    <row r="262" spans="14:21" x14ac:dyDescent="0.25">
      <c r="N262">
        <v>264</v>
      </c>
      <c r="U262">
        <v>273</v>
      </c>
    </row>
    <row r="263" spans="14:21" x14ac:dyDescent="0.25">
      <c r="N263">
        <v>265</v>
      </c>
      <c r="U263">
        <v>274</v>
      </c>
    </row>
    <row r="264" spans="14:21" x14ac:dyDescent="0.25">
      <c r="N264">
        <v>266</v>
      </c>
      <c r="U264">
        <v>275</v>
      </c>
    </row>
    <row r="265" spans="14:21" x14ac:dyDescent="0.25">
      <c r="N265">
        <v>267</v>
      </c>
      <c r="U265">
        <v>276</v>
      </c>
    </row>
    <row r="266" spans="14:21" x14ac:dyDescent="0.25">
      <c r="N266">
        <v>268</v>
      </c>
      <c r="U266">
        <v>277</v>
      </c>
    </row>
    <row r="267" spans="14:21" x14ac:dyDescent="0.25">
      <c r="N267">
        <v>269</v>
      </c>
      <c r="U267">
        <v>278</v>
      </c>
    </row>
    <row r="268" spans="14:21" x14ac:dyDescent="0.25">
      <c r="N268">
        <v>270</v>
      </c>
      <c r="U268">
        <v>279</v>
      </c>
    </row>
    <row r="269" spans="14:21" x14ac:dyDescent="0.25">
      <c r="N269">
        <v>271</v>
      </c>
      <c r="U269">
        <v>280</v>
      </c>
    </row>
    <row r="270" spans="14:21" x14ac:dyDescent="0.25">
      <c r="N270">
        <v>272</v>
      </c>
      <c r="U270">
        <v>281</v>
      </c>
    </row>
    <row r="271" spans="14:21" x14ac:dyDescent="0.25">
      <c r="N271">
        <v>273</v>
      </c>
      <c r="U271">
        <v>282</v>
      </c>
    </row>
    <row r="272" spans="14:21" x14ac:dyDescent="0.25">
      <c r="N272">
        <v>274</v>
      </c>
      <c r="U272">
        <v>283</v>
      </c>
    </row>
    <row r="273" spans="14:21" x14ac:dyDescent="0.25">
      <c r="N273">
        <v>275</v>
      </c>
      <c r="U273">
        <v>284</v>
      </c>
    </row>
    <row r="274" spans="14:21" x14ac:dyDescent="0.25">
      <c r="N274">
        <v>276</v>
      </c>
      <c r="U274">
        <v>285</v>
      </c>
    </row>
    <row r="275" spans="14:21" x14ac:dyDescent="0.25">
      <c r="N275">
        <v>277</v>
      </c>
      <c r="U275">
        <v>286</v>
      </c>
    </row>
    <row r="276" spans="14:21" x14ac:dyDescent="0.25">
      <c r="N276">
        <v>278</v>
      </c>
      <c r="U276">
        <v>287</v>
      </c>
    </row>
    <row r="277" spans="14:21" x14ac:dyDescent="0.25">
      <c r="N277">
        <v>279</v>
      </c>
      <c r="U277">
        <v>288</v>
      </c>
    </row>
    <row r="278" spans="14:21" x14ac:dyDescent="0.25">
      <c r="N278">
        <v>280</v>
      </c>
      <c r="U278">
        <v>289</v>
      </c>
    </row>
    <row r="279" spans="14:21" x14ac:dyDescent="0.25">
      <c r="N279">
        <v>281</v>
      </c>
      <c r="U279">
        <v>290</v>
      </c>
    </row>
    <row r="280" spans="14:21" x14ac:dyDescent="0.25">
      <c r="N280">
        <v>282</v>
      </c>
      <c r="U280">
        <v>291</v>
      </c>
    </row>
    <row r="281" spans="14:21" x14ac:dyDescent="0.25">
      <c r="N281">
        <v>283</v>
      </c>
      <c r="U281">
        <v>292</v>
      </c>
    </row>
    <row r="282" spans="14:21" x14ac:dyDescent="0.25">
      <c r="N282">
        <v>284</v>
      </c>
      <c r="U282">
        <v>293</v>
      </c>
    </row>
    <row r="283" spans="14:21" x14ac:dyDescent="0.25">
      <c r="N283">
        <v>285</v>
      </c>
      <c r="U283">
        <v>294</v>
      </c>
    </row>
    <row r="284" spans="14:21" x14ac:dyDescent="0.25">
      <c r="N284">
        <v>286</v>
      </c>
      <c r="U284">
        <v>295</v>
      </c>
    </row>
    <row r="285" spans="14:21" x14ac:dyDescent="0.25">
      <c r="N285">
        <v>287</v>
      </c>
      <c r="U285">
        <v>296</v>
      </c>
    </row>
    <row r="286" spans="14:21" x14ac:dyDescent="0.25">
      <c r="N286">
        <v>288</v>
      </c>
      <c r="U286">
        <v>297</v>
      </c>
    </row>
    <row r="287" spans="14:21" x14ac:dyDescent="0.25">
      <c r="N287">
        <v>289</v>
      </c>
      <c r="U287">
        <v>298</v>
      </c>
    </row>
    <row r="288" spans="14:21" x14ac:dyDescent="0.25">
      <c r="N288">
        <v>290</v>
      </c>
      <c r="U288">
        <v>299</v>
      </c>
    </row>
    <row r="289" spans="14:21" x14ac:dyDescent="0.25">
      <c r="N289">
        <v>291</v>
      </c>
      <c r="U289">
        <v>300</v>
      </c>
    </row>
    <row r="290" spans="14:21" x14ac:dyDescent="0.25">
      <c r="N290">
        <v>292</v>
      </c>
      <c r="U290">
        <v>301</v>
      </c>
    </row>
    <row r="291" spans="14:21" x14ac:dyDescent="0.25">
      <c r="N291">
        <v>293</v>
      </c>
      <c r="U291">
        <v>302</v>
      </c>
    </row>
    <row r="292" spans="14:21" x14ac:dyDescent="0.25">
      <c r="N292">
        <v>294</v>
      </c>
      <c r="U292">
        <v>303</v>
      </c>
    </row>
    <row r="293" spans="14:21" x14ac:dyDescent="0.25">
      <c r="N293">
        <v>295</v>
      </c>
      <c r="U293">
        <v>304</v>
      </c>
    </row>
    <row r="294" spans="14:21" x14ac:dyDescent="0.25">
      <c r="N294">
        <v>296</v>
      </c>
      <c r="U294">
        <v>305</v>
      </c>
    </row>
    <row r="295" spans="14:21" x14ac:dyDescent="0.25">
      <c r="N295">
        <v>297</v>
      </c>
      <c r="U295">
        <v>306</v>
      </c>
    </row>
    <row r="296" spans="14:21" x14ac:dyDescent="0.25">
      <c r="N296">
        <v>298</v>
      </c>
      <c r="U296">
        <v>307</v>
      </c>
    </row>
    <row r="297" spans="14:21" x14ac:dyDescent="0.25">
      <c r="N297">
        <v>299</v>
      </c>
      <c r="U297">
        <v>308</v>
      </c>
    </row>
    <row r="298" spans="14:21" x14ac:dyDescent="0.25">
      <c r="N298">
        <v>300</v>
      </c>
      <c r="U298">
        <v>309</v>
      </c>
    </row>
    <row r="299" spans="14:21" x14ac:dyDescent="0.25">
      <c r="N299">
        <v>301</v>
      </c>
      <c r="U299">
        <v>310</v>
      </c>
    </row>
    <row r="300" spans="14:21" x14ac:dyDescent="0.25">
      <c r="N300">
        <v>302</v>
      </c>
      <c r="U300">
        <v>311</v>
      </c>
    </row>
    <row r="301" spans="14:21" x14ac:dyDescent="0.25">
      <c r="N301">
        <v>303</v>
      </c>
      <c r="U301">
        <v>312</v>
      </c>
    </row>
    <row r="302" spans="14:21" x14ac:dyDescent="0.25">
      <c r="N302">
        <v>304</v>
      </c>
      <c r="U302">
        <v>313</v>
      </c>
    </row>
    <row r="303" spans="14:21" x14ac:dyDescent="0.25">
      <c r="N303">
        <v>305</v>
      </c>
      <c r="U303">
        <v>314</v>
      </c>
    </row>
    <row r="304" spans="14:21" x14ac:dyDescent="0.25">
      <c r="N304">
        <v>306</v>
      </c>
      <c r="U304">
        <v>315</v>
      </c>
    </row>
    <row r="305" spans="14:21" x14ac:dyDescent="0.25">
      <c r="N305">
        <v>307</v>
      </c>
      <c r="U305">
        <v>316</v>
      </c>
    </row>
    <row r="306" spans="14:21" x14ac:dyDescent="0.25">
      <c r="N306">
        <v>308</v>
      </c>
      <c r="U306">
        <v>317</v>
      </c>
    </row>
    <row r="307" spans="14:21" x14ac:dyDescent="0.25">
      <c r="N307">
        <v>309</v>
      </c>
      <c r="U307">
        <v>318</v>
      </c>
    </row>
    <row r="308" spans="14:21" x14ac:dyDescent="0.25">
      <c r="N308">
        <v>310</v>
      </c>
      <c r="U308">
        <v>319</v>
      </c>
    </row>
    <row r="309" spans="14:21" x14ac:dyDescent="0.25">
      <c r="N309">
        <v>311</v>
      </c>
      <c r="U309">
        <v>320</v>
      </c>
    </row>
    <row r="310" spans="14:21" x14ac:dyDescent="0.25">
      <c r="N310">
        <v>312</v>
      </c>
      <c r="U310">
        <v>321</v>
      </c>
    </row>
    <row r="311" spans="14:21" x14ac:dyDescent="0.25">
      <c r="N311">
        <v>313</v>
      </c>
      <c r="U311">
        <v>322</v>
      </c>
    </row>
    <row r="312" spans="14:21" x14ac:dyDescent="0.25">
      <c r="N312">
        <v>314</v>
      </c>
      <c r="U312">
        <v>323</v>
      </c>
    </row>
    <row r="313" spans="14:21" x14ac:dyDescent="0.25">
      <c r="N313">
        <v>315</v>
      </c>
      <c r="U313">
        <v>324</v>
      </c>
    </row>
    <row r="314" spans="14:21" x14ac:dyDescent="0.25">
      <c r="N314">
        <v>316</v>
      </c>
      <c r="U314">
        <v>325</v>
      </c>
    </row>
    <row r="315" spans="14:21" x14ac:dyDescent="0.25">
      <c r="N315">
        <v>317</v>
      </c>
      <c r="U315">
        <v>326</v>
      </c>
    </row>
    <row r="316" spans="14:21" x14ac:dyDescent="0.25">
      <c r="N316">
        <v>318</v>
      </c>
      <c r="U316">
        <v>327</v>
      </c>
    </row>
    <row r="317" spans="14:21" x14ac:dyDescent="0.25">
      <c r="N317">
        <v>319</v>
      </c>
      <c r="U317">
        <v>328</v>
      </c>
    </row>
    <row r="318" spans="14:21" x14ac:dyDescent="0.25">
      <c r="N318">
        <v>320</v>
      </c>
      <c r="U318">
        <v>329</v>
      </c>
    </row>
    <row r="319" spans="14:21" x14ac:dyDescent="0.25">
      <c r="N319">
        <v>321</v>
      </c>
      <c r="U319">
        <v>330</v>
      </c>
    </row>
    <row r="320" spans="14:21" x14ac:dyDescent="0.25">
      <c r="N320">
        <v>322</v>
      </c>
      <c r="U320">
        <v>331</v>
      </c>
    </row>
    <row r="321" spans="14:21" x14ac:dyDescent="0.25">
      <c r="N321">
        <v>323</v>
      </c>
      <c r="U321">
        <v>332</v>
      </c>
    </row>
    <row r="322" spans="14:21" x14ac:dyDescent="0.25">
      <c r="N322">
        <v>324</v>
      </c>
      <c r="U322">
        <v>333</v>
      </c>
    </row>
    <row r="323" spans="14:21" x14ac:dyDescent="0.25">
      <c r="N323">
        <v>325</v>
      </c>
      <c r="U323">
        <v>334</v>
      </c>
    </row>
    <row r="324" spans="14:21" x14ac:dyDescent="0.25">
      <c r="N324">
        <v>326</v>
      </c>
      <c r="U324">
        <v>335</v>
      </c>
    </row>
    <row r="325" spans="14:21" x14ac:dyDescent="0.25">
      <c r="N325">
        <v>327</v>
      </c>
      <c r="U325">
        <v>336</v>
      </c>
    </row>
    <row r="326" spans="14:21" x14ac:dyDescent="0.25">
      <c r="N326">
        <v>328</v>
      </c>
      <c r="U326">
        <v>337</v>
      </c>
    </row>
    <row r="327" spans="14:21" x14ac:dyDescent="0.25">
      <c r="N327">
        <v>329</v>
      </c>
      <c r="U327">
        <v>338</v>
      </c>
    </row>
    <row r="328" spans="14:21" x14ac:dyDescent="0.25">
      <c r="N328">
        <v>330</v>
      </c>
      <c r="U328">
        <v>339</v>
      </c>
    </row>
    <row r="329" spans="14:21" x14ac:dyDescent="0.25">
      <c r="N329">
        <v>331</v>
      </c>
      <c r="U329">
        <v>340</v>
      </c>
    </row>
    <row r="330" spans="14:21" x14ac:dyDescent="0.25">
      <c r="N330">
        <v>332</v>
      </c>
      <c r="U330">
        <v>341</v>
      </c>
    </row>
    <row r="331" spans="14:21" x14ac:dyDescent="0.25">
      <c r="N331">
        <v>333</v>
      </c>
      <c r="U331">
        <v>342</v>
      </c>
    </row>
    <row r="332" spans="14:21" x14ac:dyDescent="0.25">
      <c r="N332">
        <v>334</v>
      </c>
      <c r="U332">
        <v>343</v>
      </c>
    </row>
    <row r="333" spans="14:21" x14ac:dyDescent="0.25">
      <c r="N333">
        <v>335</v>
      </c>
      <c r="U333">
        <v>344</v>
      </c>
    </row>
    <row r="334" spans="14:21" x14ac:dyDescent="0.25">
      <c r="N334">
        <v>336</v>
      </c>
      <c r="U334">
        <v>345</v>
      </c>
    </row>
    <row r="335" spans="14:21" x14ac:dyDescent="0.25">
      <c r="N335">
        <v>337</v>
      </c>
      <c r="U335">
        <v>346</v>
      </c>
    </row>
    <row r="336" spans="14:21" x14ac:dyDescent="0.25">
      <c r="N336">
        <v>338</v>
      </c>
      <c r="U336">
        <v>347</v>
      </c>
    </row>
    <row r="337" spans="14:21" x14ac:dyDescent="0.25">
      <c r="N337">
        <v>339</v>
      </c>
      <c r="U337">
        <v>348</v>
      </c>
    </row>
    <row r="338" spans="14:21" x14ac:dyDescent="0.25">
      <c r="N338">
        <v>340</v>
      </c>
      <c r="U338">
        <v>349</v>
      </c>
    </row>
    <row r="339" spans="14:21" x14ac:dyDescent="0.25">
      <c r="N339">
        <v>341</v>
      </c>
      <c r="U339">
        <v>350</v>
      </c>
    </row>
    <row r="340" spans="14:21" x14ac:dyDescent="0.25">
      <c r="N340">
        <v>342</v>
      </c>
      <c r="U340">
        <v>351</v>
      </c>
    </row>
    <row r="341" spans="14:21" x14ac:dyDescent="0.25">
      <c r="N341">
        <v>343</v>
      </c>
      <c r="U341">
        <v>352</v>
      </c>
    </row>
    <row r="342" spans="14:21" x14ac:dyDescent="0.25">
      <c r="N342">
        <v>344</v>
      </c>
      <c r="U342">
        <v>353</v>
      </c>
    </row>
    <row r="343" spans="14:21" x14ac:dyDescent="0.25">
      <c r="N343">
        <v>345</v>
      </c>
      <c r="U343">
        <v>354</v>
      </c>
    </row>
    <row r="344" spans="14:21" x14ac:dyDescent="0.25">
      <c r="N344">
        <v>346</v>
      </c>
      <c r="U344">
        <v>355</v>
      </c>
    </row>
    <row r="345" spans="14:21" x14ac:dyDescent="0.25">
      <c r="N345">
        <v>347</v>
      </c>
      <c r="U345">
        <v>356</v>
      </c>
    </row>
    <row r="346" spans="14:21" x14ac:dyDescent="0.25">
      <c r="N346">
        <v>348</v>
      </c>
      <c r="U346">
        <v>357</v>
      </c>
    </row>
    <row r="347" spans="14:21" x14ac:dyDescent="0.25">
      <c r="N347">
        <v>349</v>
      </c>
      <c r="U347">
        <v>358</v>
      </c>
    </row>
    <row r="348" spans="14:21" x14ac:dyDescent="0.25">
      <c r="N348">
        <v>350</v>
      </c>
      <c r="U348">
        <v>359</v>
      </c>
    </row>
    <row r="349" spans="14:21" x14ac:dyDescent="0.25">
      <c r="N349">
        <v>351</v>
      </c>
      <c r="U349">
        <v>360</v>
      </c>
    </row>
    <row r="350" spans="14:21" x14ac:dyDescent="0.25">
      <c r="N350">
        <v>352</v>
      </c>
      <c r="U350">
        <v>361</v>
      </c>
    </row>
    <row r="351" spans="14:21" x14ac:dyDescent="0.25">
      <c r="N351">
        <v>353</v>
      </c>
      <c r="U351">
        <v>362</v>
      </c>
    </row>
    <row r="352" spans="14:21" x14ac:dyDescent="0.25">
      <c r="N352">
        <v>354</v>
      </c>
      <c r="U352">
        <v>363</v>
      </c>
    </row>
    <row r="353" spans="14:21" x14ac:dyDescent="0.25">
      <c r="N353">
        <v>355</v>
      </c>
      <c r="U353">
        <v>364</v>
      </c>
    </row>
    <row r="354" spans="14:21" x14ac:dyDescent="0.25">
      <c r="N354">
        <v>356</v>
      </c>
      <c r="U354">
        <v>365</v>
      </c>
    </row>
    <row r="355" spans="14:21" x14ac:dyDescent="0.25">
      <c r="N355">
        <v>357</v>
      </c>
      <c r="U355">
        <v>366</v>
      </c>
    </row>
    <row r="356" spans="14:21" x14ac:dyDescent="0.25">
      <c r="N356">
        <v>358</v>
      </c>
      <c r="U356">
        <v>367</v>
      </c>
    </row>
    <row r="357" spans="14:21" x14ac:dyDescent="0.25">
      <c r="N357">
        <v>359</v>
      </c>
      <c r="U357">
        <v>368</v>
      </c>
    </row>
    <row r="358" spans="14:21" x14ac:dyDescent="0.25">
      <c r="N358">
        <v>360</v>
      </c>
      <c r="U358">
        <v>369</v>
      </c>
    </row>
    <row r="359" spans="14:21" x14ac:dyDescent="0.25">
      <c r="N359">
        <v>361</v>
      </c>
      <c r="U359">
        <v>370</v>
      </c>
    </row>
    <row r="360" spans="14:21" x14ac:dyDescent="0.25">
      <c r="N360">
        <v>362</v>
      </c>
      <c r="U360">
        <v>371</v>
      </c>
    </row>
    <row r="361" spans="14:21" x14ac:dyDescent="0.25">
      <c r="N361">
        <v>363</v>
      </c>
      <c r="U361">
        <v>372</v>
      </c>
    </row>
    <row r="362" spans="14:21" x14ac:dyDescent="0.25">
      <c r="N362">
        <v>364</v>
      </c>
      <c r="U362">
        <v>373</v>
      </c>
    </row>
    <row r="363" spans="14:21" x14ac:dyDescent="0.25">
      <c r="N363">
        <v>365</v>
      </c>
      <c r="U363">
        <v>374</v>
      </c>
    </row>
    <row r="364" spans="14:21" x14ac:dyDescent="0.25">
      <c r="N364">
        <v>366</v>
      </c>
      <c r="U364">
        <v>375</v>
      </c>
    </row>
    <row r="365" spans="14:21" x14ac:dyDescent="0.25">
      <c r="N365">
        <v>367</v>
      </c>
      <c r="U365">
        <v>376</v>
      </c>
    </row>
    <row r="366" spans="14:21" x14ac:dyDescent="0.25">
      <c r="N366">
        <v>368</v>
      </c>
      <c r="U366">
        <v>377</v>
      </c>
    </row>
    <row r="367" spans="14:21" x14ac:dyDescent="0.25">
      <c r="N367">
        <v>369</v>
      </c>
      <c r="U367">
        <v>378</v>
      </c>
    </row>
    <row r="368" spans="14:21" x14ac:dyDescent="0.25">
      <c r="N368">
        <v>370</v>
      </c>
      <c r="U368">
        <v>379</v>
      </c>
    </row>
    <row r="369" spans="14:21" x14ac:dyDescent="0.25">
      <c r="N369">
        <v>371</v>
      </c>
      <c r="U369">
        <v>380</v>
      </c>
    </row>
    <row r="370" spans="14:21" x14ac:dyDescent="0.25">
      <c r="N370">
        <v>372</v>
      </c>
      <c r="U370">
        <v>381</v>
      </c>
    </row>
    <row r="371" spans="14:21" x14ac:dyDescent="0.25">
      <c r="N371">
        <v>373</v>
      </c>
      <c r="U371">
        <v>382</v>
      </c>
    </row>
    <row r="372" spans="14:21" x14ac:dyDescent="0.25">
      <c r="N372">
        <v>374</v>
      </c>
      <c r="U372">
        <v>383</v>
      </c>
    </row>
    <row r="373" spans="14:21" x14ac:dyDescent="0.25">
      <c r="N373">
        <v>375</v>
      </c>
      <c r="U373">
        <v>384</v>
      </c>
    </row>
    <row r="374" spans="14:21" x14ac:dyDescent="0.25">
      <c r="N374">
        <v>376</v>
      </c>
      <c r="U374">
        <v>385</v>
      </c>
    </row>
    <row r="375" spans="14:21" x14ac:dyDescent="0.25">
      <c r="N375">
        <v>377</v>
      </c>
      <c r="U375">
        <v>386</v>
      </c>
    </row>
    <row r="376" spans="14:21" x14ac:dyDescent="0.25">
      <c r="N376">
        <v>378</v>
      </c>
      <c r="U376">
        <v>387</v>
      </c>
    </row>
    <row r="377" spans="14:21" x14ac:dyDescent="0.25">
      <c r="N377">
        <v>379</v>
      </c>
      <c r="U377">
        <v>388</v>
      </c>
    </row>
    <row r="378" spans="14:21" x14ac:dyDescent="0.25">
      <c r="N378">
        <v>380</v>
      </c>
      <c r="U378">
        <v>389</v>
      </c>
    </row>
    <row r="379" spans="14:21" x14ac:dyDescent="0.25">
      <c r="N379">
        <v>381</v>
      </c>
      <c r="U379">
        <v>390</v>
      </c>
    </row>
    <row r="380" spans="14:21" x14ac:dyDescent="0.25">
      <c r="N380">
        <v>382</v>
      </c>
      <c r="U380">
        <v>391</v>
      </c>
    </row>
    <row r="381" spans="14:21" x14ac:dyDescent="0.25">
      <c r="N381">
        <v>383</v>
      </c>
      <c r="U381">
        <v>392</v>
      </c>
    </row>
    <row r="382" spans="14:21" x14ac:dyDescent="0.25">
      <c r="N382">
        <v>384</v>
      </c>
      <c r="U382">
        <v>393</v>
      </c>
    </row>
    <row r="383" spans="14:21" x14ac:dyDescent="0.25">
      <c r="N383">
        <v>385</v>
      </c>
      <c r="U383">
        <v>394</v>
      </c>
    </row>
    <row r="384" spans="14:21" x14ac:dyDescent="0.25">
      <c r="N384">
        <v>386</v>
      </c>
      <c r="U384">
        <v>395</v>
      </c>
    </row>
    <row r="385" spans="14:21" x14ac:dyDescent="0.25">
      <c r="N385">
        <v>387</v>
      </c>
      <c r="U385">
        <v>396</v>
      </c>
    </row>
    <row r="386" spans="14:21" x14ac:dyDescent="0.25">
      <c r="N386">
        <v>388</v>
      </c>
      <c r="U386">
        <v>397</v>
      </c>
    </row>
    <row r="387" spans="14:21" x14ac:dyDescent="0.25">
      <c r="N387">
        <v>389</v>
      </c>
      <c r="U387">
        <v>398</v>
      </c>
    </row>
    <row r="388" spans="14:21" x14ac:dyDescent="0.25">
      <c r="N388">
        <v>390</v>
      </c>
      <c r="U388">
        <v>399</v>
      </c>
    </row>
    <row r="389" spans="14:21" x14ac:dyDescent="0.25">
      <c r="N389">
        <v>391</v>
      </c>
      <c r="U389">
        <v>400</v>
      </c>
    </row>
    <row r="390" spans="14:21" x14ac:dyDescent="0.25">
      <c r="N390">
        <v>392</v>
      </c>
      <c r="U390">
        <v>401</v>
      </c>
    </row>
    <row r="391" spans="14:21" x14ac:dyDescent="0.25">
      <c r="N391">
        <v>393</v>
      </c>
      <c r="U391">
        <v>402</v>
      </c>
    </row>
    <row r="392" spans="14:21" x14ac:dyDescent="0.25">
      <c r="N392">
        <v>394</v>
      </c>
      <c r="U392">
        <v>403</v>
      </c>
    </row>
    <row r="393" spans="14:21" x14ac:dyDescent="0.25">
      <c r="N393">
        <v>395</v>
      </c>
      <c r="U393">
        <v>404</v>
      </c>
    </row>
    <row r="394" spans="14:21" x14ac:dyDescent="0.25">
      <c r="N394">
        <v>396</v>
      </c>
      <c r="U394">
        <v>405</v>
      </c>
    </row>
    <row r="395" spans="14:21" x14ac:dyDescent="0.25">
      <c r="N395">
        <v>397</v>
      </c>
      <c r="U395">
        <v>406</v>
      </c>
    </row>
    <row r="396" spans="14:21" x14ac:dyDescent="0.25">
      <c r="N396">
        <v>398</v>
      </c>
      <c r="U396">
        <v>407</v>
      </c>
    </row>
    <row r="397" spans="14:21" x14ac:dyDescent="0.25">
      <c r="N397">
        <v>399</v>
      </c>
      <c r="U397">
        <v>408</v>
      </c>
    </row>
    <row r="398" spans="14:21" x14ac:dyDescent="0.25">
      <c r="N398">
        <v>400</v>
      </c>
      <c r="U398">
        <v>409</v>
      </c>
    </row>
    <row r="399" spans="14:21" x14ac:dyDescent="0.25">
      <c r="N399">
        <v>401</v>
      </c>
      <c r="U399">
        <v>410</v>
      </c>
    </row>
    <row r="400" spans="14:21" x14ac:dyDescent="0.25">
      <c r="N400">
        <v>402</v>
      </c>
      <c r="U400">
        <v>411</v>
      </c>
    </row>
    <row r="401" spans="14:21" x14ac:dyDescent="0.25">
      <c r="N401">
        <v>403</v>
      </c>
      <c r="U401">
        <v>412</v>
      </c>
    </row>
    <row r="402" spans="14:21" x14ac:dyDescent="0.25">
      <c r="N402">
        <v>404</v>
      </c>
      <c r="U402">
        <v>413</v>
      </c>
    </row>
    <row r="403" spans="14:21" x14ac:dyDescent="0.25">
      <c r="N403">
        <v>405</v>
      </c>
      <c r="U403">
        <v>414</v>
      </c>
    </row>
    <row r="404" spans="14:21" x14ac:dyDescent="0.25">
      <c r="N404">
        <v>406</v>
      </c>
      <c r="U404">
        <v>415</v>
      </c>
    </row>
    <row r="405" spans="14:21" x14ac:dyDescent="0.25">
      <c r="N405">
        <v>407</v>
      </c>
      <c r="U405">
        <v>416</v>
      </c>
    </row>
    <row r="406" spans="14:21" x14ac:dyDescent="0.25">
      <c r="N406">
        <v>408</v>
      </c>
      <c r="U406">
        <v>417</v>
      </c>
    </row>
    <row r="407" spans="14:21" x14ac:dyDescent="0.25">
      <c r="N407">
        <v>409</v>
      </c>
      <c r="U407">
        <v>418</v>
      </c>
    </row>
    <row r="408" spans="14:21" x14ac:dyDescent="0.25">
      <c r="N408">
        <v>410</v>
      </c>
      <c r="U408">
        <v>419</v>
      </c>
    </row>
    <row r="409" spans="14:21" x14ac:dyDescent="0.25">
      <c r="N409">
        <v>411</v>
      </c>
      <c r="U409">
        <v>420</v>
      </c>
    </row>
    <row r="410" spans="14:21" x14ac:dyDescent="0.25">
      <c r="N410">
        <v>412</v>
      </c>
      <c r="U410">
        <v>421</v>
      </c>
    </row>
    <row r="411" spans="14:21" x14ac:dyDescent="0.25">
      <c r="N411">
        <v>413</v>
      </c>
      <c r="U411">
        <v>422</v>
      </c>
    </row>
    <row r="412" spans="14:21" x14ac:dyDescent="0.25">
      <c r="N412">
        <v>414</v>
      </c>
      <c r="U412">
        <v>423</v>
      </c>
    </row>
    <row r="413" spans="14:21" x14ac:dyDescent="0.25">
      <c r="N413">
        <v>415</v>
      </c>
      <c r="U413">
        <v>424</v>
      </c>
    </row>
    <row r="414" spans="14:21" x14ac:dyDescent="0.25">
      <c r="N414">
        <v>416</v>
      </c>
      <c r="U414">
        <v>425</v>
      </c>
    </row>
    <row r="415" spans="14:21" x14ac:dyDescent="0.25">
      <c r="N415">
        <v>417</v>
      </c>
      <c r="U415">
        <v>426</v>
      </c>
    </row>
    <row r="416" spans="14:21" x14ac:dyDescent="0.25">
      <c r="N416">
        <v>418</v>
      </c>
      <c r="U416">
        <v>427</v>
      </c>
    </row>
    <row r="417" spans="14:21" x14ac:dyDescent="0.25">
      <c r="N417">
        <v>419</v>
      </c>
      <c r="U417">
        <v>428</v>
      </c>
    </row>
    <row r="418" spans="14:21" x14ac:dyDescent="0.25">
      <c r="N418">
        <v>420</v>
      </c>
      <c r="U418">
        <v>429</v>
      </c>
    </row>
    <row r="419" spans="14:21" x14ac:dyDescent="0.25">
      <c r="N419">
        <v>421</v>
      </c>
      <c r="U419">
        <v>430</v>
      </c>
    </row>
    <row r="420" spans="14:21" x14ac:dyDescent="0.25">
      <c r="N420">
        <v>422</v>
      </c>
      <c r="U420">
        <v>431</v>
      </c>
    </row>
    <row r="421" spans="14:21" x14ac:dyDescent="0.25">
      <c r="N421">
        <v>423</v>
      </c>
      <c r="U421">
        <v>432</v>
      </c>
    </row>
    <row r="422" spans="14:21" x14ac:dyDescent="0.25">
      <c r="N422">
        <v>424</v>
      </c>
      <c r="U422">
        <v>433</v>
      </c>
    </row>
    <row r="423" spans="14:21" x14ac:dyDescent="0.25">
      <c r="N423">
        <v>425</v>
      </c>
      <c r="U423">
        <v>434</v>
      </c>
    </row>
    <row r="424" spans="14:21" x14ac:dyDescent="0.25">
      <c r="N424">
        <v>426</v>
      </c>
      <c r="U424">
        <v>435</v>
      </c>
    </row>
    <row r="425" spans="14:21" x14ac:dyDescent="0.25">
      <c r="N425">
        <v>427</v>
      </c>
      <c r="U425">
        <v>436</v>
      </c>
    </row>
    <row r="426" spans="14:21" x14ac:dyDescent="0.25">
      <c r="N426">
        <v>428</v>
      </c>
      <c r="U426">
        <v>437</v>
      </c>
    </row>
    <row r="427" spans="14:21" x14ac:dyDescent="0.25">
      <c r="N427">
        <v>429</v>
      </c>
      <c r="U427">
        <v>438</v>
      </c>
    </row>
    <row r="428" spans="14:21" x14ac:dyDescent="0.25">
      <c r="N428">
        <v>430</v>
      </c>
      <c r="U428">
        <v>439</v>
      </c>
    </row>
    <row r="429" spans="14:21" x14ac:dyDescent="0.25">
      <c r="N429">
        <v>431</v>
      </c>
      <c r="U429">
        <v>440</v>
      </c>
    </row>
    <row r="430" spans="14:21" x14ac:dyDescent="0.25">
      <c r="N430">
        <v>432</v>
      </c>
      <c r="U430">
        <v>441</v>
      </c>
    </row>
    <row r="431" spans="14:21" x14ac:dyDescent="0.25">
      <c r="N431">
        <v>433</v>
      </c>
      <c r="U431">
        <v>442</v>
      </c>
    </row>
    <row r="432" spans="14:21" x14ac:dyDescent="0.25">
      <c r="N432">
        <v>434</v>
      </c>
      <c r="U432">
        <v>443</v>
      </c>
    </row>
    <row r="433" spans="14:21" x14ac:dyDescent="0.25">
      <c r="N433">
        <v>435</v>
      </c>
      <c r="U433">
        <v>444</v>
      </c>
    </row>
    <row r="434" spans="14:21" x14ac:dyDescent="0.25">
      <c r="N434">
        <v>436</v>
      </c>
      <c r="U434">
        <v>445</v>
      </c>
    </row>
    <row r="435" spans="14:21" x14ac:dyDescent="0.25">
      <c r="N435">
        <v>437</v>
      </c>
      <c r="U435">
        <v>446</v>
      </c>
    </row>
    <row r="436" spans="14:21" x14ac:dyDescent="0.25">
      <c r="N436">
        <v>438</v>
      </c>
      <c r="U436">
        <v>447</v>
      </c>
    </row>
    <row r="437" spans="14:21" x14ac:dyDescent="0.25">
      <c r="N437">
        <v>439</v>
      </c>
      <c r="U437">
        <v>448</v>
      </c>
    </row>
    <row r="438" spans="14:21" x14ac:dyDescent="0.25">
      <c r="N438">
        <v>440</v>
      </c>
      <c r="U438">
        <v>449</v>
      </c>
    </row>
    <row r="439" spans="14:21" x14ac:dyDescent="0.25">
      <c r="N439">
        <v>441</v>
      </c>
      <c r="U439">
        <v>450</v>
      </c>
    </row>
    <row r="440" spans="14:21" x14ac:dyDescent="0.25">
      <c r="N440">
        <v>442</v>
      </c>
      <c r="U440">
        <v>451</v>
      </c>
    </row>
    <row r="441" spans="14:21" x14ac:dyDescent="0.25">
      <c r="N441">
        <v>443</v>
      </c>
      <c r="U441">
        <v>452</v>
      </c>
    </row>
    <row r="442" spans="14:21" x14ac:dyDescent="0.25">
      <c r="N442">
        <v>444</v>
      </c>
      <c r="U442">
        <v>453</v>
      </c>
    </row>
    <row r="443" spans="14:21" x14ac:dyDescent="0.25">
      <c r="N443">
        <v>445</v>
      </c>
      <c r="U443">
        <v>454</v>
      </c>
    </row>
    <row r="444" spans="14:21" x14ac:dyDescent="0.25">
      <c r="N444">
        <v>446</v>
      </c>
      <c r="U444">
        <v>455</v>
      </c>
    </row>
    <row r="445" spans="14:21" x14ac:dyDescent="0.25">
      <c r="N445">
        <v>447</v>
      </c>
      <c r="U445">
        <v>456</v>
      </c>
    </row>
    <row r="446" spans="14:21" x14ac:dyDescent="0.25">
      <c r="N446">
        <v>448</v>
      </c>
      <c r="U446">
        <v>457</v>
      </c>
    </row>
    <row r="447" spans="14:21" x14ac:dyDescent="0.25">
      <c r="N447">
        <v>449</v>
      </c>
      <c r="U447">
        <v>458</v>
      </c>
    </row>
    <row r="448" spans="14:21" x14ac:dyDescent="0.25">
      <c r="N448">
        <v>450</v>
      </c>
      <c r="U448">
        <v>459</v>
      </c>
    </row>
    <row r="449" spans="14:21" x14ac:dyDescent="0.25">
      <c r="N449">
        <v>451</v>
      </c>
      <c r="U449">
        <v>460</v>
      </c>
    </row>
    <row r="450" spans="14:21" x14ac:dyDescent="0.25">
      <c r="N450">
        <v>452</v>
      </c>
      <c r="U450">
        <v>461</v>
      </c>
    </row>
    <row r="451" spans="14:21" x14ac:dyDescent="0.25">
      <c r="N451">
        <v>453</v>
      </c>
      <c r="U451">
        <v>462</v>
      </c>
    </row>
    <row r="452" spans="14:21" x14ac:dyDescent="0.25">
      <c r="N452">
        <v>454</v>
      </c>
      <c r="U452">
        <v>463</v>
      </c>
    </row>
    <row r="453" spans="14:21" x14ac:dyDescent="0.25">
      <c r="N453">
        <v>455</v>
      </c>
      <c r="U453">
        <v>464</v>
      </c>
    </row>
    <row r="454" spans="14:21" x14ac:dyDescent="0.25">
      <c r="N454">
        <v>456</v>
      </c>
      <c r="U454">
        <v>465</v>
      </c>
    </row>
    <row r="455" spans="14:21" x14ac:dyDescent="0.25">
      <c r="N455">
        <v>457</v>
      </c>
      <c r="U455">
        <v>466</v>
      </c>
    </row>
    <row r="456" spans="14:21" x14ac:dyDescent="0.25">
      <c r="N456">
        <v>458</v>
      </c>
      <c r="U456">
        <v>467</v>
      </c>
    </row>
    <row r="457" spans="14:21" x14ac:dyDescent="0.25">
      <c r="N457">
        <v>459</v>
      </c>
      <c r="U457">
        <v>468</v>
      </c>
    </row>
    <row r="458" spans="14:21" x14ac:dyDescent="0.25">
      <c r="N458">
        <v>460</v>
      </c>
      <c r="U458">
        <v>469</v>
      </c>
    </row>
    <row r="459" spans="14:21" x14ac:dyDescent="0.25">
      <c r="N459">
        <v>461</v>
      </c>
      <c r="U459">
        <v>470</v>
      </c>
    </row>
    <row r="460" spans="14:21" x14ac:dyDescent="0.25">
      <c r="N460">
        <v>462</v>
      </c>
      <c r="U460">
        <v>471</v>
      </c>
    </row>
    <row r="461" spans="14:21" x14ac:dyDescent="0.25">
      <c r="N461">
        <v>463</v>
      </c>
      <c r="U461">
        <v>472</v>
      </c>
    </row>
    <row r="462" spans="14:21" x14ac:dyDescent="0.25">
      <c r="N462">
        <v>464</v>
      </c>
      <c r="U462">
        <v>473</v>
      </c>
    </row>
    <row r="463" spans="14:21" x14ac:dyDescent="0.25">
      <c r="N463">
        <v>465</v>
      </c>
      <c r="U463">
        <v>474</v>
      </c>
    </row>
    <row r="464" spans="14:21" x14ac:dyDescent="0.25">
      <c r="N464">
        <v>466</v>
      </c>
      <c r="U464">
        <v>475</v>
      </c>
    </row>
    <row r="465" spans="14:21" x14ac:dyDescent="0.25">
      <c r="N465">
        <v>467</v>
      </c>
      <c r="U465">
        <v>476</v>
      </c>
    </row>
    <row r="466" spans="14:21" x14ac:dyDescent="0.25">
      <c r="N466">
        <v>468</v>
      </c>
      <c r="U466">
        <v>477</v>
      </c>
    </row>
    <row r="467" spans="14:21" x14ac:dyDescent="0.25">
      <c r="N467">
        <v>469</v>
      </c>
      <c r="U467">
        <v>478</v>
      </c>
    </row>
    <row r="468" spans="14:21" x14ac:dyDescent="0.25">
      <c r="N468">
        <v>470</v>
      </c>
      <c r="U468">
        <v>479</v>
      </c>
    </row>
    <row r="469" spans="14:21" x14ac:dyDescent="0.25">
      <c r="N469">
        <v>471</v>
      </c>
      <c r="U469">
        <v>480</v>
      </c>
    </row>
    <row r="470" spans="14:21" x14ac:dyDescent="0.25">
      <c r="N470">
        <v>472</v>
      </c>
      <c r="U470">
        <v>481</v>
      </c>
    </row>
    <row r="471" spans="14:21" x14ac:dyDescent="0.25">
      <c r="N471">
        <v>473</v>
      </c>
      <c r="U471">
        <v>482</v>
      </c>
    </row>
    <row r="472" spans="14:21" x14ac:dyDescent="0.25">
      <c r="N472">
        <v>474</v>
      </c>
      <c r="U472">
        <v>483</v>
      </c>
    </row>
    <row r="473" spans="14:21" x14ac:dyDescent="0.25">
      <c r="N473">
        <v>475</v>
      </c>
      <c r="U473">
        <v>484</v>
      </c>
    </row>
    <row r="474" spans="14:21" x14ac:dyDescent="0.25">
      <c r="N474">
        <v>476</v>
      </c>
      <c r="U474">
        <v>485</v>
      </c>
    </row>
    <row r="475" spans="14:21" x14ac:dyDescent="0.25">
      <c r="N475">
        <v>477</v>
      </c>
      <c r="U475">
        <v>486</v>
      </c>
    </row>
    <row r="476" spans="14:21" x14ac:dyDescent="0.25">
      <c r="N476">
        <v>478</v>
      </c>
      <c r="U476">
        <v>487</v>
      </c>
    </row>
    <row r="477" spans="14:21" x14ac:dyDescent="0.25">
      <c r="N477">
        <v>479</v>
      </c>
      <c r="U477">
        <v>488</v>
      </c>
    </row>
    <row r="478" spans="14:21" x14ac:dyDescent="0.25">
      <c r="N478">
        <v>480</v>
      </c>
      <c r="U478">
        <v>489</v>
      </c>
    </row>
    <row r="479" spans="14:21" x14ac:dyDescent="0.25">
      <c r="N479">
        <v>481</v>
      </c>
      <c r="U479">
        <v>490</v>
      </c>
    </row>
    <row r="480" spans="14:21" x14ac:dyDescent="0.25">
      <c r="N480">
        <v>482</v>
      </c>
      <c r="U480">
        <v>491</v>
      </c>
    </row>
    <row r="481" spans="14:21" x14ac:dyDescent="0.25">
      <c r="N481">
        <v>483</v>
      </c>
      <c r="U481">
        <v>492</v>
      </c>
    </row>
    <row r="482" spans="14:21" x14ac:dyDescent="0.25">
      <c r="N482">
        <v>484</v>
      </c>
      <c r="U482">
        <v>493</v>
      </c>
    </row>
    <row r="483" spans="14:21" x14ac:dyDescent="0.25">
      <c r="N483">
        <v>485</v>
      </c>
      <c r="U483">
        <v>494</v>
      </c>
    </row>
    <row r="484" spans="14:21" x14ac:dyDescent="0.25">
      <c r="N484">
        <v>486</v>
      </c>
      <c r="U484">
        <v>495</v>
      </c>
    </row>
    <row r="485" spans="14:21" x14ac:dyDescent="0.25">
      <c r="N485">
        <v>487</v>
      </c>
      <c r="U485">
        <v>496</v>
      </c>
    </row>
    <row r="486" spans="14:21" x14ac:dyDescent="0.25">
      <c r="N486">
        <v>488</v>
      </c>
      <c r="U486">
        <v>497</v>
      </c>
    </row>
    <row r="487" spans="14:21" x14ac:dyDescent="0.25">
      <c r="N487">
        <v>489</v>
      </c>
      <c r="U487">
        <v>498</v>
      </c>
    </row>
    <row r="488" spans="14:21" x14ac:dyDescent="0.25">
      <c r="N488">
        <v>490</v>
      </c>
      <c r="U488">
        <v>499</v>
      </c>
    </row>
    <row r="489" spans="14:21" x14ac:dyDescent="0.25">
      <c r="N489">
        <v>491</v>
      </c>
      <c r="U489">
        <v>500</v>
      </c>
    </row>
    <row r="490" spans="14:21" x14ac:dyDescent="0.25">
      <c r="N490">
        <v>492</v>
      </c>
      <c r="U490">
        <v>501</v>
      </c>
    </row>
    <row r="491" spans="14:21" x14ac:dyDescent="0.25">
      <c r="N491">
        <v>493</v>
      </c>
      <c r="U491">
        <v>502</v>
      </c>
    </row>
    <row r="492" spans="14:21" x14ac:dyDescent="0.25">
      <c r="N492">
        <v>494</v>
      </c>
      <c r="U492">
        <v>503</v>
      </c>
    </row>
    <row r="493" spans="14:21" x14ac:dyDescent="0.25">
      <c r="N493">
        <v>495</v>
      </c>
      <c r="U493">
        <v>504</v>
      </c>
    </row>
    <row r="494" spans="14:21" x14ac:dyDescent="0.25">
      <c r="N494">
        <v>496</v>
      </c>
      <c r="U494">
        <v>505</v>
      </c>
    </row>
    <row r="495" spans="14:21" x14ac:dyDescent="0.25">
      <c r="N495">
        <v>497</v>
      </c>
      <c r="U495">
        <v>506</v>
      </c>
    </row>
    <row r="496" spans="14:21" x14ac:dyDescent="0.25">
      <c r="N496">
        <v>498</v>
      </c>
      <c r="U496">
        <v>507</v>
      </c>
    </row>
    <row r="497" spans="14:21" x14ac:dyDescent="0.25">
      <c r="N497">
        <v>499</v>
      </c>
      <c r="U497">
        <v>508</v>
      </c>
    </row>
    <row r="498" spans="14:21" x14ac:dyDescent="0.25">
      <c r="N498">
        <v>500</v>
      </c>
      <c r="U498">
        <v>509</v>
      </c>
    </row>
    <row r="499" spans="14:21" x14ac:dyDescent="0.25">
      <c r="N499">
        <v>501</v>
      </c>
      <c r="U499">
        <v>510</v>
      </c>
    </row>
    <row r="500" spans="14:21" x14ac:dyDescent="0.25">
      <c r="N500">
        <v>502</v>
      </c>
      <c r="U500">
        <v>511</v>
      </c>
    </row>
    <row r="501" spans="14:21" x14ac:dyDescent="0.25">
      <c r="N501">
        <v>503</v>
      </c>
      <c r="U501">
        <v>512</v>
      </c>
    </row>
    <row r="502" spans="14:21" x14ac:dyDescent="0.25">
      <c r="N502">
        <v>504</v>
      </c>
      <c r="U502">
        <v>513</v>
      </c>
    </row>
    <row r="503" spans="14:21" x14ac:dyDescent="0.25">
      <c r="N503">
        <v>505</v>
      </c>
      <c r="U503">
        <v>514</v>
      </c>
    </row>
    <row r="504" spans="14:21" x14ac:dyDescent="0.25">
      <c r="N504">
        <v>506</v>
      </c>
      <c r="U504">
        <v>515</v>
      </c>
    </row>
    <row r="505" spans="14:21" x14ac:dyDescent="0.25">
      <c r="N505">
        <v>507</v>
      </c>
      <c r="U505">
        <v>516</v>
      </c>
    </row>
    <row r="506" spans="14:21" x14ac:dyDescent="0.25">
      <c r="N506">
        <v>508</v>
      </c>
      <c r="U506">
        <v>517</v>
      </c>
    </row>
    <row r="507" spans="14:21" x14ac:dyDescent="0.25">
      <c r="N507">
        <v>509</v>
      </c>
      <c r="U507">
        <v>518</v>
      </c>
    </row>
    <row r="508" spans="14:21" x14ac:dyDescent="0.25">
      <c r="N508">
        <v>510</v>
      </c>
      <c r="U508">
        <v>519</v>
      </c>
    </row>
    <row r="509" spans="14:21" x14ac:dyDescent="0.25">
      <c r="N509">
        <v>511</v>
      </c>
      <c r="U509">
        <v>520</v>
      </c>
    </row>
    <row r="510" spans="14:21" x14ac:dyDescent="0.25">
      <c r="N510">
        <v>512</v>
      </c>
      <c r="U510">
        <v>521</v>
      </c>
    </row>
    <row r="511" spans="14:21" x14ac:dyDescent="0.25">
      <c r="N511">
        <v>513</v>
      </c>
      <c r="U511">
        <v>522</v>
      </c>
    </row>
    <row r="512" spans="14:21" x14ac:dyDescent="0.25">
      <c r="N512">
        <v>514</v>
      </c>
      <c r="U512">
        <v>523</v>
      </c>
    </row>
    <row r="513" spans="14:21" x14ac:dyDescent="0.25">
      <c r="N513">
        <v>515</v>
      </c>
      <c r="U513">
        <v>524</v>
      </c>
    </row>
    <row r="514" spans="14:21" x14ac:dyDescent="0.25">
      <c r="N514">
        <v>516</v>
      </c>
      <c r="U514">
        <v>525</v>
      </c>
    </row>
    <row r="515" spans="14:21" x14ac:dyDescent="0.25">
      <c r="N515">
        <v>517</v>
      </c>
      <c r="U515">
        <v>526</v>
      </c>
    </row>
    <row r="516" spans="14:21" x14ac:dyDescent="0.25">
      <c r="N516">
        <v>518</v>
      </c>
      <c r="U516">
        <v>527</v>
      </c>
    </row>
    <row r="517" spans="14:21" x14ac:dyDescent="0.25">
      <c r="N517">
        <v>519</v>
      </c>
      <c r="U517">
        <v>528</v>
      </c>
    </row>
    <row r="518" spans="14:21" x14ac:dyDescent="0.25">
      <c r="N518">
        <v>520</v>
      </c>
      <c r="U518">
        <v>529</v>
      </c>
    </row>
    <row r="519" spans="14:21" x14ac:dyDescent="0.25">
      <c r="N519">
        <v>521</v>
      </c>
      <c r="U519">
        <v>530</v>
      </c>
    </row>
    <row r="520" spans="14:21" x14ac:dyDescent="0.25">
      <c r="N520">
        <v>522</v>
      </c>
      <c r="U520">
        <v>531</v>
      </c>
    </row>
    <row r="521" spans="14:21" x14ac:dyDescent="0.25">
      <c r="N521">
        <v>523</v>
      </c>
      <c r="U521">
        <v>532</v>
      </c>
    </row>
    <row r="522" spans="14:21" x14ac:dyDescent="0.25">
      <c r="N522">
        <v>524</v>
      </c>
      <c r="U522">
        <v>533</v>
      </c>
    </row>
    <row r="523" spans="14:21" x14ac:dyDescent="0.25">
      <c r="N523">
        <v>525</v>
      </c>
      <c r="U523">
        <v>534</v>
      </c>
    </row>
    <row r="524" spans="14:21" x14ac:dyDescent="0.25">
      <c r="N524">
        <v>526</v>
      </c>
      <c r="U524">
        <v>535</v>
      </c>
    </row>
    <row r="525" spans="14:21" x14ac:dyDescent="0.25">
      <c r="N525">
        <v>527</v>
      </c>
      <c r="U525">
        <v>536</v>
      </c>
    </row>
    <row r="526" spans="14:21" x14ac:dyDescent="0.25">
      <c r="N526">
        <v>528</v>
      </c>
      <c r="U526">
        <v>537</v>
      </c>
    </row>
    <row r="527" spans="14:21" x14ac:dyDescent="0.25">
      <c r="N527">
        <v>529</v>
      </c>
      <c r="U527">
        <v>538</v>
      </c>
    </row>
    <row r="528" spans="14:21" x14ac:dyDescent="0.25">
      <c r="N528">
        <v>530</v>
      </c>
      <c r="U528">
        <v>539</v>
      </c>
    </row>
    <row r="529" spans="14:21" x14ac:dyDescent="0.25">
      <c r="N529">
        <v>531</v>
      </c>
      <c r="U529">
        <v>540</v>
      </c>
    </row>
    <row r="530" spans="14:21" x14ac:dyDescent="0.25">
      <c r="N530">
        <v>532</v>
      </c>
      <c r="U530">
        <v>541</v>
      </c>
    </row>
    <row r="531" spans="14:21" x14ac:dyDescent="0.25">
      <c r="N531">
        <v>533</v>
      </c>
      <c r="U531">
        <v>542</v>
      </c>
    </row>
    <row r="532" spans="14:21" x14ac:dyDescent="0.25">
      <c r="N532">
        <v>534</v>
      </c>
      <c r="U532">
        <v>543</v>
      </c>
    </row>
    <row r="533" spans="14:21" x14ac:dyDescent="0.25">
      <c r="N533">
        <v>535</v>
      </c>
      <c r="U533">
        <v>544</v>
      </c>
    </row>
    <row r="534" spans="14:21" x14ac:dyDescent="0.25">
      <c r="N534">
        <v>536</v>
      </c>
      <c r="U534">
        <v>545</v>
      </c>
    </row>
    <row r="535" spans="14:21" x14ac:dyDescent="0.25">
      <c r="N535">
        <v>537</v>
      </c>
      <c r="U535">
        <v>546</v>
      </c>
    </row>
    <row r="536" spans="14:21" x14ac:dyDescent="0.25">
      <c r="N536">
        <v>538</v>
      </c>
      <c r="U536">
        <v>547</v>
      </c>
    </row>
    <row r="537" spans="14:21" x14ac:dyDescent="0.25">
      <c r="N537">
        <v>539</v>
      </c>
      <c r="U537">
        <v>548</v>
      </c>
    </row>
    <row r="538" spans="14:21" x14ac:dyDescent="0.25">
      <c r="N538">
        <v>540</v>
      </c>
      <c r="U538">
        <v>549</v>
      </c>
    </row>
    <row r="539" spans="14:21" x14ac:dyDescent="0.25">
      <c r="N539">
        <v>541</v>
      </c>
      <c r="U539">
        <v>550</v>
      </c>
    </row>
    <row r="540" spans="14:21" x14ac:dyDescent="0.25">
      <c r="N540">
        <v>542</v>
      </c>
      <c r="U540">
        <v>551</v>
      </c>
    </row>
    <row r="541" spans="14:21" x14ac:dyDescent="0.25">
      <c r="N541">
        <v>543</v>
      </c>
      <c r="U541">
        <v>552</v>
      </c>
    </row>
    <row r="542" spans="14:21" x14ac:dyDescent="0.25">
      <c r="N542">
        <v>544</v>
      </c>
      <c r="U542">
        <v>553</v>
      </c>
    </row>
    <row r="543" spans="14:21" x14ac:dyDescent="0.25">
      <c r="N543">
        <v>545</v>
      </c>
      <c r="U543">
        <v>554</v>
      </c>
    </row>
    <row r="544" spans="14:21" x14ac:dyDescent="0.25">
      <c r="N544">
        <v>546</v>
      </c>
      <c r="U544">
        <v>555</v>
      </c>
    </row>
    <row r="545" spans="14:21" x14ac:dyDescent="0.25">
      <c r="N545">
        <v>547</v>
      </c>
      <c r="U545">
        <v>556</v>
      </c>
    </row>
    <row r="546" spans="14:21" x14ac:dyDescent="0.25">
      <c r="N546">
        <v>548</v>
      </c>
      <c r="U546">
        <v>557</v>
      </c>
    </row>
    <row r="547" spans="14:21" x14ac:dyDescent="0.25">
      <c r="N547">
        <v>549</v>
      </c>
      <c r="U547">
        <v>558</v>
      </c>
    </row>
    <row r="548" spans="14:21" x14ac:dyDescent="0.25">
      <c r="N548">
        <v>550</v>
      </c>
      <c r="U548">
        <v>559</v>
      </c>
    </row>
    <row r="549" spans="14:21" x14ac:dyDescent="0.25">
      <c r="N549">
        <v>551</v>
      </c>
      <c r="U549">
        <v>560</v>
      </c>
    </row>
    <row r="550" spans="14:21" x14ac:dyDescent="0.25">
      <c r="N550">
        <v>552</v>
      </c>
      <c r="U550">
        <v>561</v>
      </c>
    </row>
    <row r="551" spans="14:21" x14ac:dyDescent="0.25">
      <c r="N551">
        <v>553</v>
      </c>
      <c r="U551">
        <v>562</v>
      </c>
    </row>
    <row r="552" spans="14:21" x14ac:dyDescent="0.25">
      <c r="N552">
        <v>554</v>
      </c>
      <c r="U552">
        <v>563</v>
      </c>
    </row>
    <row r="553" spans="14:21" x14ac:dyDescent="0.25">
      <c r="N553">
        <v>555</v>
      </c>
      <c r="U553">
        <v>564</v>
      </c>
    </row>
    <row r="554" spans="14:21" x14ac:dyDescent="0.25">
      <c r="N554">
        <v>556</v>
      </c>
      <c r="U554">
        <v>565</v>
      </c>
    </row>
    <row r="555" spans="14:21" x14ac:dyDescent="0.25">
      <c r="N555">
        <v>557</v>
      </c>
      <c r="U555">
        <v>566</v>
      </c>
    </row>
    <row r="556" spans="14:21" x14ac:dyDescent="0.25">
      <c r="N556">
        <v>558</v>
      </c>
      <c r="U556">
        <v>567</v>
      </c>
    </row>
    <row r="557" spans="14:21" x14ac:dyDescent="0.25">
      <c r="N557">
        <v>559</v>
      </c>
      <c r="U557">
        <v>568</v>
      </c>
    </row>
    <row r="558" spans="14:21" x14ac:dyDescent="0.25">
      <c r="N558">
        <v>560</v>
      </c>
      <c r="U558">
        <v>569</v>
      </c>
    </row>
    <row r="559" spans="14:21" x14ac:dyDescent="0.25">
      <c r="N559">
        <v>561</v>
      </c>
      <c r="U559">
        <v>570</v>
      </c>
    </row>
    <row r="560" spans="14:21" x14ac:dyDescent="0.25">
      <c r="N560">
        <v>562</v>
      </c>
      <c r="U560">
        <v>571</v>
      </c>
    </row>
    <row r="561" spans="14:21" x14ac:dyDescent="0.25">
      <c r="N561">
        <v>563</v>
      </c>
      <c r="U561">
        <v>572</v>
      </c>
    </row>
    <row r="562" spans="14:21" x14ac:dyDescent="0.25">
      <c r="N562">
        <v>564</v>
      </c>
      <c r="U562">
        <v>573</v>
      </c>
    </row>
    <row r="563" spans="14:21" x14ac:dyDescent="0.25">
      <c r="N563">
        <v>565</v>
      </c>
      <c r="U563">
        <v>574</v>
      </c>
    </row>
    <row r="564" spans="14:21" x14ac:dyDescent="0.25">
      <c r="N564">
        <v>566</v>
      </c>
      <c r="U564">
        <v>575</v>
      </c>
    </row>
    <row r="565" spans="14:21" x14ac:dyDescent="0.25">
      <c r="N565">
        <v>567</v>
      </c>
      <c r="U565">
        <v>576</v>
      </c>
    </row>
    <row r="566" spans="14:21" x14ac:dyDescent="0.25">
      <c r="N566">
        <v>568</v>
      </c>
      <c r="U566">
        <v>577</v>
      </c>
    </row>
    <row r="567" spans="14:21" x14ac:dyDescent="0.25">
      <c r="N567">
        <v>569</v>
      </c>
      <c r="U567">
        <v>578</v>
      </c>
    </row>
    <row r="568" spans="14:21" x14ac:dyDescent="0.25">
      <c r="N568">
        <v>570</v>
      </c>
      <c r="U568">
        <v>579</v>
      </c>
    </row>
    <row r="569" spans="14:21" x14ac:dyDescent="0.25">
      <c r="N569">
        <v>571</v>
      </c>
      <c r="U569">
        <v>580</v>
      </c>
    </row>
    <row r="570" spans="14:21" x14ac:dyDescent="0.25">
      <c r="N570">
        <v>572</v>
      </c>
      <c r="U570">
        <v>581</v>
      </c>
    </row>
    <row r="571" spans="14:21" x14ac:dyDescent="0.25">
      <c r="N571">
        <v>573</v>
      </c>
      <c r="U571">
        <v>582</v>
      </c>
    </row>
    <row r="572" spans="14:21" x14ac:dyDescent="0.25">
      <c r="N572">
        <v>574</v>
      </c>
      <c r="U572">
        <v>583</v>
      </c>
    </row>
    <row r="573" spans="14:21" x14ac:dyDescent="0.25">
      <c r="N573">
        <v>575</v>
      </c>
      <c r="U573">
        <v>584</v>
      </c>
    </row>
    <row r="574" spans="14:21" x14ac:dyDescent="0.25">
      <c r="N574">
        <v>576</v>
      </c>
      <c r="U574">
        <v>585</v>
      </c>
    </row>
    <row r="575" spans="14:21" x14ac:dyDescent="0.25">
      <c r="N575">
        <v>577</v>
      </c>
      <c r="U575">
        <v>586</v>
      </c>
    </row>
    <row r="576" spans="14:21" x14ac:dyDescent="0.25">
      <c r="N576">
        <v>578</v>
      </c>
      <c r="U576">
        <v>587</v>
      </c>
    </row>
    <row r="577" spans="14:21" x14ac:dyDescent="0.25">
      <c r="N577">
        <v>579</v>
      </c>
      <c r="U577">
        <v>588</v>
      </c>
    </row>
    <row r="578" spans="14:21" x14ac:dyDescent="0.25">
      <c r="N578">
        <v>580</v>
      </c>
      <c r="U578">
        <v>589</v>
      </c>
    </row>
    <row r="579" spans="14:21" x14ac:dyDescent="0.25">
      <c r="N579">
        <v>581</v>
      </c>
      <c r="U579">
        <v>590</v>
      </c>
    </row>
    <row r="580" spans="14:21" x14ac:dyDescent="0.25">
      <c r="N580">
        <v>582</v>
      </c>
      <c r="U580">
        <v>591</v>
      </c>
    </row>
    <row r="581" spans="14:21" x14ac:dyDescent="0.25">
      <c r="N581">
        <v>583</v>
      </c>
      <c r="U581">
        <v>592</v>
      </c>
    </row>
    <row r="582" spans="14:21" x14ac:dyDescent="0.25">
      <c r="N582">
        <v>584</v>
      </c>
      <c r="U582">
        <v>593</v>
      </c>
    </row>
    <row r="583" spans="14:21" x14ac:dyDescent="0.25">
      <c r="N583">
        <v>585</v>
      </c>
      <c r="U583">
        <v>594</v>
      </c>
    </row>
    <row r="584" spans="14:21" x14ac:dyDescent="0.25">
      <c r="N584">
        <v>586</v>
      </c>
      <c r="U584">
        <v>595</v>
      </c>
    </row>
    <row r="585" spans="14:21" x14ac:dyDescent="0.25">
      <c r="N585">
        <v>587</v>
      </c>
      <c r="U585">
        <v>596</v>
      </c>
    </row>
    <row r="586" spans="14:21" x14ac:dyDescent="0.25">
      <c r="N586">
        <v>588</v>
      </c>
      <c r="U586">
        <v>597</v>
      </c>
    </row>
    <row r="587" spans="14:21" x14ac:dyDescent="0.25">
      <c r="N587">
        <v>589</v>
      </c>
      <c r="U587">
        <v>598</v>
      </c>
    </row>
    <row r="588" spans="14:21" x14ac:dyDescent="0.25">
      <c r="N588">
        <v>590</v>
      </c>
      <c r="U588">
        <v>599</v>
      </c>
    </row>
    <row r="589" spans="14:21" x14ac:dyDescent="0.25">
      <c r="U589">
        <v>600</v>
      </c>
    </row>
  </sheetData>
  <mergeCells count="22">
    <mergeCell ref="B37:H37"/>
    <mergeCell ref="B38:H38"/>
    <mergeCell ref="B39:H39"/>
    <mergeCell ref="B1:M1"/>
    <mergeCell ref="H10:K14"/>
    <mergeCell ref="B33:H33"/>
    <mergeCell ref="B34:H34"/>
    <mergeCell ref="B35:H35"/>
    <mergeCell ref="B36:H36"/>
    <mergeCell ref="B40:H40"/>
    <mergeCell ref="B41:H41"/>
    <mergeCell ref="B42:H42"/>
    <mergeCell ref="B43:H43"/>
    <mergeCell ref="B46:H46"/>
    <mergeCell ref="B47:H47"/>
    <mergeCell ref="B49:G49"/>
    <mergeCell ref="B68:J68"/>
    <mergeCell ref="E50:F50"/>
    <mergeCell ref="H50:J50"/>
    <mergeCell ref="H51:I51"/>
    <mergeCell ref="E51:F51"/>
    <mergeCell ref="C51:D51"/>
  </mergeCells>
  <conditionalFormatting sqref="B67:J67">
    <cfRule type="expression" dxfId="15" priority="18">
      <formula>$C$67="Kø"</formula>
    </cfRule>
  </conditionalFormatting>
  <conditionalFormatting sqref="B64:J64">
    <cfRule type="expression" dxfId="14" priority="17">
      <formula>$C$64="Kø"</formula>
    </cfRule>
  </conditionalFormatting>
  <conditionalFormatting sqref="B62:J62">
    <cfRule type="expression" dxfId="13" priority="16">
      <formula>$C$62="Kø"</formula>
    </cfRule>
  </conditionalFormatting>
  <conditionalFormatting sqref="B63:J63">
    <cfRule type="expression" dxfId="12" priority="14">
      <formula>$C$63="Kø"</formula>
    </cfRule>
  </conditionalFormatting>
  <conditionalFormatting sqref="B66:J66">
    <cfRule type="expression" dxfId="11" priority="13">
      <formula>$C$66="Kø"</formula>
    </cfRule>
  </conditionalFormatting>
  <conditionalFormatting sqref="B65:J65">
    <cfRule type="expression" dxfId="10" priority="12">
      <formula>$C$65="Kø"</formula>
    </cfRule>
  </conditionalFormatting>
  <conditionalFormatting sqref="B61:J61">
    <cfRule type="expression" dxfId="9" priority="11">
      <formula>$C$61="Kø"</formula>
    </cfRule>
  </conditionalFormatting>
  <conditionalFormatting sqref="B60:J60">
    <cfRule type="expression" dxfId="8" priority="10">
      <formula>$C$60="Kø"</formula>
    </cfRule>
  </conditionalFormatting>
  <conditionalFormatting sqref="B59:J59">
    <cfRule type="expression" dxfId="7" priority="9">
      <formula>$C$59="Kø"</formula>
    </cfRule>
  </conditionalFormatting>
  <conditionalFormatting sqref="B58:J58">
    <cfRule type="expression" dxfId="6" priority="8">
      <formula>$C$58="Kø"</formula>
    </cfRule>
  </conditionalFormatting>
  <conditionalFormatting sqref="B57:J57">
    <cfRule type="expression" dxfId="5" priority="7">
      <formula>$C$57="Kø"</formula>
    </cfRule>
  </conditionalFormatting>
  <conditionalFormatting sqref="B56:J56">
    <cfRule type="expression" dxfId="4" priority="6">
      <formula>$C$56="Kø"</formula>
    </cfRule>
  </conditionalFormatting>
  <conditionalFormatting sqref="B55:J55">
    <cfRule type="expression" dxfId="3" priority="5">
      <formula>$C$55="Kø"</formula>
    </cfRule>
  </conditionalFormatting>
  <conditionalFormatting sqref="B54:J54">
    <cfRule type="expression" dxfId="2" priority="4">
      <formula>$C$54="Kø"</formula>
    </cfRule>
  </conditionalFormatting>
  <conditionalFormatting sqref="B53:J53">
    <cfRule type="expression" dxfId="1" priority="3">
      <formula>$C$53="Kø"</formula>
    </cfRule>
  </conditionalFormatting>
  <conditionalFormatting sqref="B52:J52">
    <cfRule type="expression" dxfId="0" priority="2">
      <formula>$C$52="Kø"</formula>
    </cfRule>
  </conditionalFormatting>
  <dataValidations count="7">
    <dataValidation type="list" allowBlank="1" showInputMessage="1" showErrorMessage="1" sqref="C12" xr:uid="{00000000-0002-0000-0000-000000000000}">
      <formula1>"0,1,2,3,4,5,6"</formula1>
    </dataValidation>
    <dataValidation type="list" allowBlank="1" showInputMessage="1" showErrorMessage="1" sqref="C5" xr:uid="{00000000-0002-0000-0000-000001000000}">
      <formula1>$P$5:$P$6</formula1>
    </dataValidation>
    <dataValidation type="list" allowBlank="1" showInputMessage="1" showErrorMessage="1" sqref="C29" xr:uid="{00000000-0002-0000-0000-000002000000}">
      <formula1>$T$5:$T$25</formula1>
    </dataValidation>
    <dataValidation type="list" allowBlank="1" showInputMessage="1" showErrorMessage="1" sqref="C18:C19" xr:uid="{00000000-0002-0000-0000-000003000000}">
      <formula1>$S$5:$S$21</formula1>
    </dataValidation>
    <dataValidation type="list" allowBlank="1" showInputMessage="1" showErrorMessage="1" sqref="C25" xr:uid="{00000000-0002-0000-0000-000004000000}">
      <formula1>$S$11:$S$36</formula1>
    </dataValidation>
    <dataValidation type="list" allowBlank="1" showInputMessage="1" showErrorMessage="1" sqref="C11" xr:uid="{00000000-0002-0000-0000-000005000000}">
      <formula1>$R$5:$R$17</formula1>
    </dataValidation>
    <dataValidation type="list" allowBlank="1" showInputMessage="1" showErrorMessage="1" sqref="C6" xr:uid="{00000000-0002-0000-0000-000006000000}">
      <formula1>$Q$5:$Q$34</formula1>
    </dataValidation>
  </dataValidations>
  <pageMargins left="0.23622047244094491" right="0.23622047244094491" top="0.55118110236220474" bottom="0.94488188976377963" header="0.31496062992125984" footer="0"/>
  <pageSetup paperSize="9" scale="55" orientation="portrait" r:id="rId1"/>
  <rowBreaks count="1" manualBreakCount="1">
    <brk id="30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Scroll Bar 11">
              <controlPr defaultSize="0" autoPict="0">
                <anchor moveWithCells="1">
                  <from>
                    <xdr:col>7</xdr:col>
                    <xdr:colOff>333375</xdr:colOff>
                    <xdr:row>24</xdr:row>
                    <xdr:rowOff>57150</xdr:rowOff>
                  </from>
                  <to>
                    <xdr:col>8</xdr:col>
                    <xdr:colOff>676275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Scroll Bar 6">
              <controlPr defaultSize="0" autoPict="0">
                <anchor moveWithCells="1">
                  <from>
                    <xdr:col>6</xdr:col>
                    <xdr:colOff>209550</xdr:colOff>
                    <xdr:row>24</xdr:row>
                    <xdr:rowOff>57150</xdr:rowOff>
                  </from>
                  <to>
                    <xdr:col>7</xdr:col>
                    <xdr:colOff>171450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croll Bar 14">
              <controlPr defaultSize="0" autoPict="0">
                <anchor moveWithCells="1">
                  <from>
                    <xdr:col>4</xdr:col>
                    <xdr:colOff>9525</xdr:colOff>
                    <xdr:row>17</xdr:row>
                    <xdr:rowOff>19050</xdr:rowOff>
                  </from>
                  <to>
                    <xdr:col>5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Scroll Bar 20">
              <controlPr defaultSize="0" autoPict="0">
                <anchor moveWithCells="1">
                  <from>
                    <xdr:col>4</xdr:col>
                    <xdr:colOff>9525</xdr:colOff>
                    <xdr:row>24</xdr:row>
                    <xdr:rowOff>38100</xdr:rowOff>
                  </from>
                  <to>
                    <xdr:col>5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Scroll Bar 34">
              <controlPr defaultSize="0" autoPict="0">
                <anchor moveWithCells="1">
                  <from>
                    <xdr:col>4</xdr:col>
                    <xdr:colOff>9525</xdr:colOff>
                    <xdr:row>11</xdr:row>
                    <xdr:rowOff>28575</xdr:rowOff>
                  </from>
                  <to>
                    <xdr:col>5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Scroll Bar 36">
              <controlPr defaultSize="0" autoPict="0">
                <anchor moveWithCells="1">
                  <from>
                    <xdr:col>4</xdr:col>
                    <xdr:colOff>9525</xdr:colOff>
                    <xdr:row>24</xdr:row>
                    <xdr:rowOff>0</xdr:rowOff>
                  </from>
                  <to>
                    <xdr:col>4</xdr:col>
                    <xdr:colOff>723900</xdr:colOff>
                    <xdr:row>24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9" id="{7B68720A-1228-4E6A-A86F-544682A74B16}">
            <x14:iconSet custom="1">
              <x14:cfvo type="percent">
                <xm:f>0</xm:f>
              </x14:cfvo>
              <x14:cfvo type="num">
                <xm:f>2</xm:f>
              </x14:cfvo>
              <x14:cfvo type="num">
                <xm:f>5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R59"/>
  <sheetViews>
    <sheetView topLeftCell="A4" workbookViewId="0">
      <selection activeCell="B41" sqref="B41:B59"/>
    </sheetView>
  </sheetViews>
  <sheetFormatPr defaultColWidth="8.85546875" defaultRowHeight="15" x14ac:dyDescent="0.25"/>
  <cols>
    <col min="2" max="2" width="34.28515625" bestFit="1" customWidth="1"/>
    <col min="3" max="5" width="10" customWidth="1"/>
    <col min="6" max="6" width="10.5703125" customWidth="1"/>
    <col min="16" max="16" width="14.5703125" customWidth="1"/>
    <col min="17" max="17" width="12" customWidth="1"/>
    <col min="18" max="18" width="10.140625" bestFit="1" customWidth="1"/>
  </cols>
  <sheetData>
    <row r="3" spans="2:18" x14ac:dyDescent="0.25">
      <c r="B3" s="389" t="s">
        <v>99</v>
      </c>
      <c r="C3" s="385"/>
      <c r="D3" s="385"/>
      <c r="E3" s="385"/>
      <c r="F3" s="385"/>
      <c r="G3" s="58"/>
      <c r="H3" s="58"/>
      <c r="I3" s="58"/>
      <c r="J3" s="58"/>
      <c r="K3" s="58"/>
      <c r="L3" s="58"/>
      <c r="M3" s="58"/>
      <c r="N3" s="58"/>
      <c r="O3" s="58"/>
      <c r="P3" s="376" t="s">
        <v>105</v>
      </c>
      <c r="Q3" s="380"/>
      <c r="R3" s="380"/>
    </row>
    <row r="4" spans="2:18" ht="15.75" thickBot="1" x14ac:dyDescent="0.3">
      <c r="P4" s="6">
        <f>Budjetti!C5</f>
        <v>400</v>
      </c>
      <c r="Q4" s="6" t="s">
        <v>1</v>
      </c>
      <c r="R4" s="6"/>
    </row>
    <row r="5" spans="2:18" ht="15.75" thickBot="1" x14ac:dyDescent="0.3">
      <c r="B5" t="s">
        <v>100</v>
      </c>
      <c r="C5" s="381" t="s">
        <v>19</v>
      </c>
      <c r="D5" s="382"/>
      <c r="E5" s="383"/>
      <c r="G5" s="381" t="s">
        <v>45</v>
      </c>
      <c r="H5" s="382"/>
      <c r="I5" s="383"/>
      <c r="K5" s="381" t="s">
        <v>46</v>
      </c>
      <c r="L5" s="382"/>
      <c r="M5" s="383"/>
      <c r="P5" s="6">
        <f>Budjetti!C6</f>
        <v>125</v>
      </c>
      <c r="Q5" s="6" t="s">
        <v>0</v>
      </c>
      <c r="R5" s="6"/>
    </row>
    <row r="6" spans="2:18" x14ac:dyDescent="0.25">
      <c r="B6" t="s">
        <v>101</v>
      </c>
      <c r="C6" s="31" t="s">
        <v>13</v>
      </c>
      <c r="D6" s="9" t="s">
        <v>14</v>
      </c>
      <c r="E6" s="32" t="s">
        <v>15</v>
      </c>
      <c r="F6" s="9"/>
      <c r="G6" s="31" t="s">
        <v>13</v>
      </c>
      <c r="H6" s="9" t="s">
        <v>14</v>
      </c>
      <c r="I6" s="32" t="s">
        <v>15</v>
      </c>
      <c r="J6" s="9"/>
      <c r="K6" s="31" t="s">
        <v>13</v>
      </c>
      <c r="L6" s="9" t="s">
        <v>14</v>
      </c>
      <c r="M6" s="32" t="s">
        <v>15</v>
      </c>
      <c r="O6" s="9"/>
      <c r="P6" s="49">
        <f>P5*P4*1.73/1000</f>
        <v>86.5</v>
      </c>
      <c r="Q6" s="384" t="s">
        <v>2</v>
      </c>
      <c r="R6" s="384"/>
    </row>
    <row r="7" spans="2:18" x14ac:dyDescent="0.25">
      <c r="B7" s="374" t="s">
        <v>102</v>
      </c>
      <c r="C7" s="23">
        <v>1</v>
      </c>
      <c r="D7" s="24">
        <v>1</v>
      </c>
      <c r="E7" s="25">
        <v>1</v>
      </c>
      <c r="F7" s="9"/>
      <c r="G7" s="23">
        <v>1</v>
      </c>
      <c r="H7" s="24">
        <v>1</v>
      </c>
      <c r="I7" s="25">
        <v>1</v>
      </c>
      <c r="J7" s="9"/>
      <c r="K7" s="23">
        <v>1</v>
      </c>
      <c r="L7" s="24">
        <v>1</v>
      </c>
      <c r="M7" s="25">
        <v>1</v>
      </c>
      <c r="O7" s="9"/>
    </row>
    <row r="8" spans="2:18" ht="15" customHeight="1" x14ac:dyDescent="0.25">
      <c r="B8" s="374"/>
      <c r="C8" s="26">
        <v>1</v>
      </c>
      <c r="D8" s="27">
        <v>1</v>
      </c>
      <c r="E8" s="28">
        <v>1</v>
      </c>
      <c r="F8" s="9"/>
      <c r="G8" s="26">
        <v>1</v>
      </c>
      <c r="H8" s="27">
        <v>1</v>
      </c>
      <c r="I8" s="28">
        <v>1</v>
      </c>
      <c r="J8" s="9"/>
      <c r="K8" s="26">
        <v>1</v>
      </c>
      <c r="L8" s="27">
        <v>1</v>
      </c>
      <c r="M8" s="28">
        <v>1</v>
      </c>
      <c r="O8" s="9"/>
      <c r="P8" s="390" t="s">
        <v>106</v>
      </c>
      <c r="Q8" s="375"/>
      <c r="R8" s="375"/>
    </row>
    <row r="9" spans="2:18" x14ac:dyDescent="0.25">
      <c r="B9" s="374"/>
      <c r="C9" s="26">
        <v>1</v>
      </c>
      <c r="D9" s="27">
        <v>1</v>
      </c>
      <c r="E9" s="28">
        <v>1</v>
      </c>
      <c r="F9" s="9"/>
      <c r="G9" s="26">
        <v>1</v>
      </c>
      <c r="H9" s="27">
        <v>1</v>
      </c>
      <c r="I9" s="28">
        <v>1</v>
      </c>
      <c r="J9" s="9"/>
      <c r="K9" s="26">
        <v>1</v>
      </c>
      <c r="L9" s="27">
        <v>1</v>
      </c>
      <c r="M9" s="28">
        <v>1</v>
      </c>
      <c r="O9" s="9"/>
      <c r="P9" s="6" t="s">
        <v>107</v>
      </c>
      <c r="Q9" s="6">
        <f>C13+D13+E13+G13+H13+I13+K13+L13+M13</f>
        <v>48</v>
      </c>
      <c r="R9" s="6" t="s">
        <v>6</v>
      </c>
    </row>
    <row r="10" spans="2:18" x14ac:dyDescent="0.25">
      <c r="B10" s="374"/>
      <c r="C10" s="26">
        <v>1</v>
      </c>
      <c r="D10" s="27">
        <v>1</v>
      </c>
      <c r="E10" s="28">
        <v>1</v>
      </c>
      <c r="F10" s="9"/>
      <c r="G10" s="26">
        <v>1</v>
      </c>
      <c r="H10" s="27">
        <v>1</v>
      </c>
      <c r="I10" s="28">
        <v>1</v>
      </c>
      <c r="J10" s="9"/>
      <c r="K10" s="26">
        <v>1</v>
      </c>
      <c r="L10" s="27">
        <v>1</v>
      </c>
      <c r="M10" s="28">
        <v>1</v>
      </c>
      <c r="O10" s="9"/>
      <c r="P10" s="6" t="s">
        <v>12</v>
      </c>
      <c r="Q10" s="6">
        <f>C14+G14+K14</f>
        <v>3</v>
      </c>
      <c r="R10" s="6" t="s">
        <v>6</v>
      </c>
    </row>
    <row r="11" spans="2:18" x14ac:dyDescent="0.25">
      <c r="B11" s="374"/>
      <c r="C11" s="26">
        <v>1</v>
      </c>
      <c r="D11" s="27">
        <v>1</v>
      </c>
      <c r="E11" s="28">
        <v>1</v>
      </c>
      <c r="F11" s="9"/>
      <c r="G11" s="26">
        <v>1</v>
      </c>
      <c r="H11" s="27">
        <v>1</v>
      </c>
      <c r="I11" s="28">
        <v>1</v>
      </c>
      <c r="J11" s="9"/>
      <c r="K11" s="26">
        <v>1</v>
      </c>
      <c r="L11" s="27">
        <v>1</v>
      </c>
      <c r="M11" s="28">
        <v>1</v>
      </c>
      <c r="O11" s="9"/>
    </row>
    <row r="12" spans="2:18" x14ac:dyDescent="0.25">
      <c r="B12" s="374"/>
      <c r="C12" s="26">
        <v>1</v>
      </c>
      <c r="D12" s="27"/>
      <c r="E12" s="28"/>
      <c r="G12" s="26"/>
      <c r="H12" s="27">
        <v>1</v>
      </c>
      <c r="I12" s="28"/>
      <c r="K12" s="26"/>
      <c r="L12" s="27"/>
      <c r="M12" s="28">
        <v>1</v>
      </c>
      <c r="P12" s="376" t="s">
        <v>108</v>
      </c>
      <c r="Q12" s="380"/>
      <c r="R12" s="380"/>
    </row>
    <row r="13" spans="2:18" x14ac:dyDescent="0.25">
      <c r="B13" t="s">
        <v>103</v>
      </c>
      <c r="C13" s="20">
        <f>COUNT(C7:C12)</f>
        <v>6</v>
      </c>
      <c r="D13" s="21">
        <f>COUNT(D7:D11)</f>
        <v>5</v>
      </c>
      <c r="E13" s="22">
        <f>COUNT(E7:E11)</f>
        <v>5</v>
      </c>
      <c r="G13" s="20">
        <f>COUNT(G7:G12)</f>
        <v>5</v>
      </c>
      <c r="H13" s="21">
        <f>COUNT(H7:H12)</f>
        <v>6</v>
      </c>
      <c r="I13" s="22">
        <f>COUNT(I7:I11)</f>
        <v>5</v>
      </c>
      <c r="K13" s="20">
        <f>COUNT(K7:K12)</f>
        <v>5</v>
      </c>
      <c r="L13" s="21">
        <f>COUNT(L7:L12)</f>
        <v>5</v>
      </c>
      <c r="M13" s="22">
        <f>COUNT(M7:M12)</f>
        <v>6</v>
      </c>
      <c r="P13" s="6" t="s">
        <v>0</v>
      </c>
      <c r="Q13" s="6">
        <f>C13+G13+K13</f>
        <v>16</v>
      </c>
      <c r="R13" s="6" t="s">
        <v>68</v>
      </c>
    </row>
    <row r="14" spans="2:18" ht="15.75" thickBot="1" x14ac:dyDescent="0.3">
      <c r="B14" t="s">
        <v>12</v>
      </c>
      <c r="C14" s="386">
        <v>1</v>
      </c>
      <c r="D14" s="387"/>
      <c r="E14" s="388"/>
      <c r="G14" s="386">
        <v>1</v>
      </c>
      <c r="H14" s="387"/>
      <c r="I14" s="388"/>
      <c r="K14" s="377">
        <v>1</v>
      </c>
      <c r="L14" s="378"/>
      <c r="M14" s="379"/>
      <c r="P14" s="6" t="s">
        <v>27</v>
      </c>
      <c r="Q14" s="6">
        <f>D13+H13+L13</f>
        <v>16</v>
      </c>
      <c r="R14" s="6" t="s">
        <v>68</v>
      </c>
    </row>
    <row r="15" spans="2:18" x14ac:dyDescent="0.25">
      <c r="P15" s="6" t="s">
        <v>28</v>
      </c>
      <c r="Q15" s="6">
        <f>E13+I13+M13</f>
        <v>16</v>
      </c>
      <c r="R15" s="6" t="s">
        <v>68</v>
      </c>
    </row>
    <row r="16" spans="2:18" x14ac:dyDescent="0.25">
      <c r="B16" s="7" t="s">
        <v>104</v>
      </c>
      <c r="C16" s="10" t="s">
        <v>0</v>
      </c>
      <c r="D16" s="10" t="s">
        <v>27</v>
      </c>
      <c r="E16" s="30" t="s">
        <v>28</v>
      </c>
      <c r="F16" s="58"/>
      <c r="G16" s="10" t="s">
        <v>0</v>
      </c>
      <c r="H16" s="10" t="s">
        <v>27</v>
      </c>
      <c r="I16" s="30" t="s">
        <v>28</v>
      </c>
      <c r="J16" s="58"/>
      <c r="K16" s="30" t="s">
        <v>0</v>
      </c>
      <c r="L16" s="10" t="s">
        <v>27</v>
      </c>
      <c r="M16" s="10" t="s">
        <v>28</v>
      </c>
      <c r="N16" s="30"/>
      <c r="O16" s="58"/>
      <c r="P16" s="58"/>
      <c r="Q16" s="58"/>
      <c r="R16" s="58"/>
    </row>
    <row r="17" spans="2:18" ht="15" customHeight="1" x14ac:dyDescent="0.25"/>
    <row r="18" spans="2:18" ht="15" hidden="1" customHeight="1" x14ac:dyDescent="0.25"/>
    <row r="19" spans="2:18" ht="15" hidden="1" customHeight="1" x14ac:dyDescent="0.25"/>
    <row r="20" spans="2:18" hidden="1" x14ac:dyDescent="0.25">
      <c r="B20" s="385" t="s">
        <v>39</v>
      </c>
      <c r="C20" s="385"/>
      <c r="D20" s="385"/>
      <c r="E20" s="385"/>
      <c r="F20" s="385"/>
      <c r="G20" s="58"/>
      <c r="H20" s="58"/>
      <c r="I20" s="58"/>
      <c r="J20" s="58"/>
      <c r="K20" s="58"/>
      <c r="L20" s="58"/>
      <c r="M20" s="58"/>
      <c r="N20" s="58"/>
      <c r="O20" s="58"/>
      <c r="P20" s="380" t="s">
        <v>40</v>
      </c>
      <c r="Q20" s="380"/>
      <c r="R20" s="380"/>
    </row>
    <row r="21" spans="2:18" ht="15.75" hidden="1" thickBot="1" x14ac:dyDescent="0.3">
      <c r="P21" s="6">
        <f>Budjetti!C5</f>
        <v>400</v>
      </c>
      <c r="Q21" s="6" t="s">
        <v>1</v>
      </c>
      <c r="R21" s="6"/>
    </row>
    <row r="22" spans="2:18" ht="15" hidden="1" customHeight="1" thickBot="1" x14ac:dyDescent="0.3">
      <c r="B22" t="s">
        <v>11</v>
      </c>
      <c r="C22" s="381" t="s">
        <v>19</v>
      </c>
      <c r="D22" s="382"/>
      <c r="E22" s="383"/>
      <c r="G22" s="381" t="s">
        <v>45</v>
      </c>
      <c r="H22" s="382"/>
      <c r="I22" s="383"/>
      <c r="K22" s="381" t="s">
        <v>46</v>
      </c>
      <c r="L22" s="382"/>
      <c r="M22" s="383"/>
      <c r="P22" s="6">
        <f>Budjetti!C6</f>
        <v>125</v>
      </c>
      <c r="Q22" s="6" t="s">
        <v>0</v>
      </c>
      <c r="R22" s="6"/>
    </row>
    <row r="23" spans="2:18" hidden="1" x14ac:dyDescent="0.25">
      <c r="B23" t="s">
        <v>30</v>
      </c>
      <c r="C23" s="31" t="s">
        <v>23</v>
      </c>
      <c r="D23" s="9" t="s">
        <v>25</v>
      </c>
      <c r="E23" s="32" t="s">
        <v>24</v>
      </c>
      <c r="F23" s="9"/>
      <c r="G23" s="31" t="s">
        <v>23</v>
      </c>
      <c r="H23" s="9" t="s">
        <v>25</v>
      </c>
      <c r="I23" s="32" t="s">
        <v>24</v>
      </c>
      <c r="J23" s="9"/>
      <c r="K23" s="31" t="s">
        <v>23</v>
      </c>
      <c r="L23" s="9" t="s">
        <v>25</v>
      </c>
      <c r="M23" s="32" t="s">
        <v>24</v>
      </c>
      <c r="O23" s="9"/>
      <c r="P23" s="49">
        <f>P22*P21*1.73/1000</f>
        <v>86.5</v>
      </c>
      <c r="Q23" s="384" t="s">
        <v>2</v>
      </c>
      <c r="R23" s="384"/>
    </row>
    <row r="24" spans="2:18" ht="15" hidden="1" customHeight="1" x14ac:dyDescent="0.25">
      <c r="B24" s="374" t="s">
        <v>41</v>
      </c>
      <c r="C24" s="23">
        <v>1</v>
      </c>
      <c r="D24" s="24">
        <v>1</v>
      </c>
      <c r="E24" s="25">
        <v>1</v>
      </c>
      <c r="F24" s="9"/>
      <c r="G24" s="23">
        <v>1</v>
      </c>
      <c r="H24" s="24">
        <v>1</v>
      </c>
      <c r="I24" s="25">
        <v>1</v>
      </c>
      <c r="J24" s="9"/>
      <c r="K24" s="23">
        <v>1</v>
      </c>
      <c r="L24" s="24">
        <v>1</v>
      </c>
      <c r="M24" s="25">
        <v>1</v>
      </c>
      <c r="O24" s="9"/>
    </row>
    <row r="25" spans="2:18" hidden="1" x14ac:dyDescent="0.25">
      <c r="B25" s="374"/>
      <c r="C25" s="26">
        <v>1</v>
      </c>
      <c r="D25" s="27">
        <v>1</v>
      </c>
      <c r="E25" s="28">
        <v>1</v>
      </c>
      <c r="F25" s="9"/>
      <c r="G25" s="26">
        <v>1</v>
      </c>
      <c r="H25" s="27">
        <v>1</v>
      </c>
      <c r="I25" s="28">
        <v>1</v>
      </c>
      <c r="J25" s="9"/>
      <c r="K25" s="26">
        <v>1</v>
      </c>
      <c r="L25" s="27">
        <v>1</v>
      </c>
      <c r="M25" s="28">
        <v>1</v>
      </c>
      <c r="O25" s="9"/>
      <c r="P25" s="375" t="s">
        <v>42</v>
      </c>
      <c r="Q25" s="375"/>
      <c r="R25" s="375"/>
    </row>
    <row r="26" spans="2:18" hidden="1" x14ac:dyDescent="0.25">
      <c r="B26" s="374"/>
      <c r="C26" s="26">
        <v>1</v>
      </c>
      <c r="D26" s="27">
        <v>1</v>
      </c>
      <c r="E26" s="28">
        <v>1</v>
      </c>
      <c r="F26" s="9"/>
      <c r="G26" s="26">
        <v>1</v>
      </c>
      <c r="H26" s="27">
        <v>1</v>
      </c>
      <c r="I26" s="28">
        <v>1</v>
      </c>
      <c r="J26" s="9"/>
      <c r="K26" s="26">
        <v>1</v>
      </c>
      <c r="L26" s="27">
        <v>1</v>
      </c>
      <c r="M26" s="28">
        <v>1</v>
      </c>
      <c r="O26" s="9"/>
      <c r="P26" s="6" t="s">
        <v>31</v>
      </c>
      <c r="Q26" s="6">
        <f>C30+D30+E30+G30+H30+I30+K30+L30+M30</f>
        <v>48</v>
      </c>
      <c r="R26" s="6" t="s">
        <v>6</v>
      </c>
    </row>
    <row r="27" spans="2:18" hidden="1" x14ac:dyDescent="0.25">
      <c r="B27" s="374"/>
      <c r="C27" s="26">
        <v>1</v>
      </c>
      <c r="D27" s="27">
        <v>1</v>
      </c>
      <c r="E27" s="28">
        <v>1</v>
      </c>
      <c r="F27" s="9"/>
      <c r="G27" s="26">
        <v>1</v>
      </c>
      <c r="H27" s="27">
        <v>1</v>
      </c>
      <c r="I27" s="28">
        <v>1</v>
      </c>
      <c r="J27" s="9"/>
      <c r="K27" s="26">
        <v>1</v>
      </c>
      <c r="L27" s="27">
        <v>1</v>
      </c>
      <c r="M27" s="28">
        <v>1</v>
      </c>
      <c r="O27" s="9"/>
      <c r="P27" s="6" t="s">
        <v>12</v>
      </c>
      <c r="Q27" s="6">
        <f>C31+G31+K31</f>
        <v>3</v>
      </c>
      <c r="R27" s="6" t="s">
        <v>6</v>
      </c>
    </row>
    <row r="28" spans="2:18" hidden="1" x14ac:dyDescent="0.25">
      <c r="B28" s="374"/>
      <c r="C28" s="26">
        <v>1</v>
      </c>
      <c r="D28" s="27">
        <v>1</v>
      </c>
      <c r="E28" s="28">
        <v>1</v>
      </c>
      <c r="F28" s="9"/>
      <c r="G28" s="26">
        <v>1</v>
      </c>
      <c r="H28" s="27">
        <v>1</v>
      </c>
      <c r="I28" s="28">
        <v>1</v>
      </c>
      <c r="J28" s="9"/>
      <c r="K28" s="26">
        <v>1</v>
      </c>
      <c r="L28" s="27">
        <v>1</v>
      </c>
      <c r="M28" s="28">
        <v>1</v>
      </c>
      <c r="O28" s="9"/>
    </row>
    <row r="29" spans="2:18" hidden="1" x14ac:dyDescent="0.25">
      <c r="B29" s="374"/>
      <c r="C29" s="26">
        <v>1</v>
      </c>
      <c r="D29" s="27"/>
      <c r="E29" s="28"/>
      <c r="G29" s="26"/>
      <c r="H29" s="27">
        <v>1</v>
      </c>
      <c r="I29" s="28"/>
      <c r="K29" s="26"/>
      <c r="L29" s="27"/>
      <c r="M29" s="28">
        <v>1</v>
      </c>
      <c r="P29" s="376" t="s">
        <v>43</v>
      </c>
      <c r="Q29" s="376"/>
      <c r="R29" s="376"/>
    </row>
    <row r="30" spans="2:18" hidden="1" x14ac:dyDescent="0.25">
      <c r="B30" t="s">
        <v>44</v>
      </c>
      <c r="C30" s="20">
        <f>COUNT(C24:C29)</f>
        <v>6</v>
      </c>
      <c r="D30" s="21">
        <f>COUNT(D24:D28)</f>
        <v>5</v>
      </c>
      <c r="E30" s="22">
        <f>COUNT(E24:E28)</f>
        <v>5</v>
      </c>
      <c r="G30" s="20">
        <f>COUNT(G24:G29)</f>
        <v>5</v>
      </c>
      <c r="H30" s="21">
        <f>COUNT(H24:H29)</f>
        <v>6</v>
      </c>
      <c r="I30" s="22">
        <f>COUNT(I24:I28)</f>
        <v>5</v>
      </c>
      <c r="K30" s="20">
        <f>COUNT(K24:K29)</f>
        <v>5</v>
      </c>
      <c r="L30" s="21">
        <f>COUNT(L24:L29)</f>
        <v>5</v>
      </c>
      <c r="M30" s="22">
        <f>COUNT(M24:M29)</f>
        <v>6</v>
      </c>
      <c r="P30" s="6" t="s">
        <v>20</v>
      </c>
      <c r="Q30" s="6">
        <f>C30+G30+K30</f>
        <v>16</v>
      </c>
      <c r="R30" s="6" t="s">
        <v>6</v>
      </c>
    </row>
    <row r="31" spans="2:18" ht="15.75" hidden="1" thickBot="1" x14ac:dyDescent="0.3">
      <c r="B31" t="s">
        <v>12</v>
      </c>
      <c r="C31" s="377">
        <v>1</v>
      </c>
      <c r="D31" s="378"/>
      <c r="E31" s="379"/>
      <c r="G31" s="377">
        <v>1</v>
      </c>
      <c r="H31" s="378"/>
      <c r="I31" s="379"/>
      <c r="K31" s="377">
        <v>1</v>
      </c>
      <c r="L31" s="378"/>
      <c r="M31" s="379"/>
      <c r="P31" s="6" t="s">
        <v>22</v>
      </c>
      <c r="Q31" s="6">
        <f>D30+H30+L30</f>
        <v>16</v>
      </c>
      <c r="R31" s="6" t="s">
        <v>6</v>
      </c>
    </row>
    <row r="32" spans="2:18" hidden="1" x14ac:dyDescent="0.25">
      <c r="P32" s="6" t="s">
        <v>21</v>
      </c>
      <c r="Q32" s="6">
        <f>E30+I30+M30</f>
        <v>16</v>
      </c>
      <c r="R32" s="6" t="s">
        <v>6</v>
      </c>
    </row>
    <row r="33" spans="2:18" hidden="1" x14ac:dyDescent="0.25">
      <c r="B33" s="7" t="s">
        <v>32</v>
      </c>
      <c r="C33" s="10" t="s">
        <v>20</v>
      </c>
      <c r="D33" s="10" t="s">
        <v>22</v>
      </c>
      <c r="E33" s="30" t="s">
        <v>21</v>
      </c>
      <c r="F33" s="58"/>
      <c r="G33" s="10" t="s">
        <v>20</v>
      </c>
      <c r="H33" s="10" t="s">
        <v>22</v>
      </c>
      <c r="I33" s="30" t="s">
        <v>21</v>
      </c>
      <c r="J33" s="58"/>
      <c r="K33" s="10" t="s">
        <v>20</v>
      </c>
      <c r="L33" s="10" t="s">
        <v>22</v>
      </c>
      <c r="M33" s="30" t="s">
        <v>21</v>
      </c>
      <c r="N33" s="30"/>
      <c r="O33" s="58"/>
      <c r="P33" s="58"/>
      <c r="Q33" s="58"/>
      <c r="R33" s="58"/>
    </row>
    <row r="41" spans="2:18" x14ac:dyDescent="0.25">
      <c r="B41" t="s">
        <v>199</v>
      </c>
    </row>
    <row r="42" spans="2:18" x14ac:dyDescent="0.25">
      <c r="B42" t="s">
        <v>200</v>
      </c>
    </row>
    <row r="43" spans="2:18" x14ac:dyDescent="0.25">
      <c r="B43" t="s">
        <v>201</v>
      </c>
    </row>
    <row r="44" spans="2:18" x14ac:dyDescent="0.25">
      <c r="B44" t="s">
        <v>202</v>
      </c>
    </row>
    <row r="45" spans="2:18" x14ac:dyDescent="0.25">
      <c r="B45" t="s">
        <v>203</v>
      </c>
    </row>
    <row r="46" spans="2:18" x14ac:dyDescent="0.25">
      <c r="B46" t="s">
        <v>204</v>
      </c>
    </row>
    <row r="47" spans="2:18" x14ac:dyDescent="0.25">
      <c r="B47" t="s">
        <v>205</v>
      </c>
    </row>
    <row r="48" spans="2:18" x14ac:dyDescent="0.25">
      <c r="B48" t="s">
        <v>206</v>
      </c>
    </row>
    <row r="51" spans="2:2" x14ac:dyDescent="0.25">
      <c r="B51" t="s">
        <v>207</v>
      </c>
    </row>
    <row r="52" spans="2:2" x14ac:dyDescent="0.25">
      <c r="B52" t="s">
        <v>200</v>
      </c>
    </row>
    <row r="53" spans="2:2" x14ac:dyDescent="0.25">
      <c r="B53" t="s">
        <v>212</v>
      </c>
    </row>
    <row r="54" spans="2:2" x14ac:dyDescent="0.25">
      <c r="B54" t="s">
        <v>204</v>
      </c>
    </row>
    <row r="55" spans="2:2" x14ac:dyDescent="0.25">
      <c r="B55" t="s">
        <v>211</v>
      </c>
    </row>
    <row r="56" spans="2:2" x14ac:dyDescent="0.25">
      <c r="B56" t="s">
        <v>208</v>
      </c>
    </row>
    <row r="57" spans="2:2" x14ac:dyDescent="0.25">
      <c r="B57" t="s">
        <v>209</v>
      </c>
    </row>
    <row r="58" spans="2:2" x14ac:dyDescent="0.25">
      <c r="B58" t="s">
        <v>210</v>
      </c>
    </row>
    <row r="59" spans="2:2" x14ac:dyDescent="0.25">
      <c r="B59" t="s">
        <v>206</v>
      </c>
    </row>
  </sheetData>
  <mergeCells count="24">
    <mergeCell ref="B3:F3"/>
    <mergeCell ref="P3:R3"/>
    <mergeCell ref="Q6:R6"/>
    <mergeCell ref="B7:B12"/>
    <mergeCell ref="P8:R8"/>
    <mergeCell ref="P12:R12"/>
    <mergeCell ref="G5:I5"/>
    <mergeCell ref="G14:I14"/>
    <mergeCell ref="K14:M14"/>
    <mergeCell ref="C5:E5"/>
    <mergeCell ref="K5:M5"/>
    <mergeCell ref="C14:E14"/>
    <mergeCell ref="P20:R20"/>
    <mergeCell ref="C22:E22"/>
    <mergeCell ref="G22:I22"/>
    <mergeCell ref="K22:M22"/>
    <mergeCell ref="Q23:R23"/>
    <mergeCell ref="B20:F20"/>
    <mergeCell ref="B24:B29"/>
    <mergeCell ref="P25:R25"/>
    <mergeCell ref="P29:R29"/>
    <mergeCell ref="C31:E31"/>
    <mergeCell ref="G31:I31"/>
    <mergeCell ref="K31:M31"/>
  </mergeCells>
  <pageMargins left="0.25" right="0.25" top="0.75" bottom="0.75" header="0.3" footer="0.3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78BF7E13B45145B204689088E021E6" ma:contentTypeVersion="11" ma:contentTypeDescription="Create a new document." ma:contentTypeScope="" ma:versionID="2080d35c94c18edd0f8bdf7f79b2ec8b">
  <xsd:schema xmlns:xsd="http://www.w3.org/2001/XMLSchema" xmlns:xs="http://www.w3.org/2001/XMLSchema" xmlns:p="http://schemas.microsoft.com/office/2006/metadata/properties" xmlns:ns3="97673b26-fec5-4b39-8851-b93415832702" xmlns:ns4="e26d092a-d44e-4fb4-a148-1246f3e361e5" targetNamespace="http://schemas.microsoft.com/office/2006/metadata/properties" ma:root="true" ma:fieldsID="c56a242456bfddc35f657d06a315d113" ns3:_="" ns4:_="">
    <xsd:import namespace="97673b26-fec5-4b39-8851-b93415832702"/>
    <xsd:import namespace="e26d092a-d44e-4fb4-a148-1246f3e361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673b26-fec5-4b39-8851-b934158327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d092a-d44e-4fb4-a148-1246f3e361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995024-59AC-4C0A-BDFA-C2CC9220F3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FF73FB-5E4C-4888-BFAB-B340220165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673b26-fec5-4b39-8851-b93415832702"/>
    <ds:schemaRef ds:uri="e26d092a-d44e-4fb4-a148-1246f3e36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4815C8-2258-4D1E-AABC-8F5EF3B02DDB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e26d092a-d44e-4fb4-a148-1246f3e361e5"/>
    <ds:schemaRef ds:uri="97673b26-fec5-4b39-8851-b9341583270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Järjestelmä Tiedot</vt:lpstr>
      <vt:lpstr>Kytkentä IQ Uno 3v</vt:lpstr>
      <vt:lpstr>Kytkentä Duo 3v</vt:lpstr>
      <vt:lpstr>Kytkentä IQ Uno 1v</vt:lpstr>
      <vt:lpstr>Kytkentä Duo 1v</vt:lpstr>
      <vt:lpstr>EM210 asetus</vt:lpstr>
      <vt:lpstr>Budjetti</vt:lpstr>
      <vt:lpstr>Jakelu</vt:lpstr>
      <vt:lpstr>_3_fase</vt:lpstr>
      <vt:lpstr>Budjetti!Print_Area</vt:lpstr>
      <vt:lpstr>'Kytkentä Duo 1v'!Print_Area</vt:lpstr>
      <vt:lpstr>'Kytkentä Duo 3v'!Print_Area</vt:lpstr>
      <vt:lpstr>'Kytkentä IQ Uno 1v'!Print_Area</vt:lpstr>
      <vt:lpstr>'Kytkentä IQ Uno 3v'!Print_Area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Egil Falch Piene</dc:creator>
  <cp:lastModifiedBy>Emilia Rinne</cp:lastModifiedBy>
  <cp:lastPrinted>2021-03-23T11:35:18Z</cp:lastPrinted>
  <dcterms:created xsi:type="dcterms:W3CDTF">2014-09-23T10:11:54Z</dcterms:created>
  <dcterms:modified xsi:type="dcterms:W3CDTF">2023-03-10T08:30:39Z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0x010100C278BF7E13B45145B204689088E021E6</vt:lpwstr>
  </property>
</Properties>
</file>